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84" windowWidth="22056" windowHeight="9456" activeTab="5"/>
  </bookViews>
  <sheets>
    <sheet name="全社販売計画書" sheetId="1" r:id="rId1"/>
    <sheet name="当期実績予想在庫計画" sheetId="2" r:id="rId2"/>
    <sheet name="商品仕入兼在庫計画表" sheetId="3" r:id="rId3"/>
    <sheet name="予算ＰＬ" sheetId="4" r:id="rId4"/>
    <sheet name="予算ＢＳ" sheetId="5" r:id="rId5"/>
    <sheet name="月次消費税等計画書" sheetId="6" r:id="rId6"/>
    <sheet name="Sheet7" sheetId="7" r:id="rId7"/>
  </sheets>
  <definedNames>
    <definedName name="_xlnm.Print_Area" localSheetId="5">月次消費税等計画書!$A$2:$Z$32</definedName>
    <definedName name="_xlnm.Print_Area" localSheetId="2">商品仕入兼在庫計画表!$B$3:$V$59</definedName>
    <definedName name="_xlnm.Print_Area" localSheetId="0">全社販売計画書!$C$36:$AB$53</definedName>
    <definedName name="_xlnm.Print_Area" localSheetId="1">当期実績予想在庫計画!$C$26:$S$66</definedName>
    <definedName name="_xlnm.Print_Area" localSheetId="4">予算ＢＳ!$C$1:$N$18</definedName>
    <definedName name="_xlnm.Print_Area" localSheetId="3">予算ＰＬ!$C$3:$M$34</definedName>
  </definedNames>
  <calcPr calcId="145621"/>
</workbook>
</file>

<file path=xl/calcChain.xml><?xml version="1.0" encoding="utf-8"?>
<calcChain xmlns="http://schemas.openxmlformats.org/spreadsheetml/2006/main">
  <c r="U23" i="3" l="1"/>
  <c r="T23" i="3"/>
  <c r="S23" i="3"/>
  <c r="R23" i="3"/>
  <c r="Q23" i="3"/>
  <c r="P23" i="3"/>
  <c r="O23" i="3"/>
  <c r="M23" i="3"/>
  <c r="L23" i="3"/>
  <c r="K23" i="3"/>
  <c r="N23" i="3"/>
  <c r="X32" i="6" l="1"/>
  <c r="X30" i="6"/>
  <c r="X28" i="6"/>
  <c r="X26" i="6"/>
  <c r="X25" i="6"/>
  <c r="X23" i="6"/>
  <c r="X22" i="6"/>
  <c r="X17" i="6"/>
  <c r="X16" i="6"/>
  <c r="X14" i="6"/>
  <c r="X20" i="6"/>
  <c r="X19" i="6"/>
  <c r="J14" i="6" l="1"/>
  <c r="I14" i="6"/>
  <c r="Z30" i="6"/>
  <c r="Z28" i="6"/>
  <c r="Z25" i="6"/>
  <c r="Z23" i="6"/>
  <c r="Z22" i="6"/>
  <c r="Z17" i="6"/>
  <c r="Z16" i="6"/>
  <c r="Z14" i="6"/>
  <c r="Y30" i="6"/>
  <c r="W30" i="6"/>
  <c r="Y28" i="6"/>
  <c r="W28" i="6"/>
  <c r="Y25" i="6"/>
  <c r="W25" i="6"/>
  <c r="Y22" i="6"/>
  <c r="W22" i="6"/>
  <c r="Y17" i="6"/>
  <c r="W17" i="6"/>
  <c r="Y16" i="6"/>
  <c r="W16" i="6"/>
  <c r="Y14" i="6"/>
  <c r="W14" i="6"/>
  <c r="U19" i="6"/>
  <c r="U20" i="6" s="1"/>
  <c r="T19" i="6"/>
  <c r="S19" i="6"/>
  <c r="S20" i="6" s="1"/>
  <c r="R19" i="6"/>
  <c r="Q19" i="6"/>
  <c r="P19" i="6"/>
  <c r="P20" i="6" s="1"/>
  <c r="O19" i="6"/>
  <c r="O20" i="6" s="1"/>
  <c r="N19" i="6"/>
  <c r="M19" i="6"/>
  <c r="M20" i="6" s="1"/>
  <c r="L19" i="6"/>
  <c r="L20" i="6" s="1"/>
  <c r="K19" i="6"/>
  <c r="K20" i="6" s="1"/>
  <c r="J19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I32" i="6" s="1"/>
  <c r="H26" i="6"/>
  <c r="Z26" i="6" s="1"/>
  <c r="G26" i="6"/>
  <c r="T20" i="6"/>
  <c r="R20" i="6"/>
  <c r="Q20" i="6"/>
  <c r="J20" i="6"/>
  <c r="I20" i="6"/>
  <c r="H20" i="6"/>
  <c r="G20" i="6"/>
  <c r="V22" i="6"/>
  <c r="V17" i="6"/>
  <c r="V16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G17" i="6"/>
  <c r="H17" i="6"/>
  <c r="I17" i="4"/>
  <c r="I16" i="4"/>
  <c r="I21" i="4"/>
  <c r="V27" i="3"/>
  <c r="V28" i="3"/>
  <c r="V26" i="3"/>
  <c r="U55" i="3"/>
  <c r="U50" i="3"/>
  <c r="U51" i="3" s="1"/>
  <c r="U40" i="3"/>
  <c r="U28" i="3"/>
  <c r="T55" i="3"/>
  <c r="T50" i="3"/>
  <c r="T51" i="3" s="1"/>
  <c r="T40" i="3"/>
  <c r="T28" i="3"/>
  <c r="S55" i="3"/>
  <c r="S50" i="3"/>
  <c r="S51" i="3" s="1"/>
  <c r="S40" i="3"/>
  <c r="S28" i="3"/>
  <c r="R55" i="3"/>
  <c r="R50" i="3"/>
  <c r="R51" i="3" s="1"/>
  <c r="R40" i="3"/>
  <c r="R28" i="3"/>
  <c r="Q55" i="3"/>
  <c r="Q50" i="3"/>
  <c r="Q51" i="3" s="1"/>
  <c r="Q40" i="3"/>
  <c r="Q28" i="3"/>
  <c r="P55" i="3"/>
  <c r="P50" i="3"/>
  <c r="P51" i="3" s="1"/>
  <c r="P40" i="3"/>
  <c r="P28" i="3"/>
  <c r="O55" i="3"/>
  <c r="N55" i="3"/>
  <c r="M55" i="3"/>
  <c r="L55" i="3"/>
  <c r="O50" i="3"/>
  <c r="O51" i="3" s="1"/>
  <c r="O40" i="3"/>
  <c r="O28" i="3"/>
  <c r="N50" i="3"/>
  <c r="N51" i="3" s="1"/>
  <c r="N40" i="3"/>
  <c r="N28" i="3"/>
  <c r="M50" i="3"/>
  <c r="M51" i="3" s="1"/>
  <c r="M40" i="3"/>
  <c r="M28" i="3"/>
  <c r="L50" i="3"/>
  <c r="L51" i="3" s="1"/>
  <c r="K50" i="3"/>
  <c r="K51" i="3" s="1"/>
  <c r="J50" i="3"/>
  <c r="J51" i="3" s="1"/>
  <c r="L40" i="3"/>
  <c r="L28" i="3"/>
  <c r="L22" i="3"/>
  <c r="K22" i="3"/>
  <c r="K40" i="3"/>
  <c r="K28" i="3"/>
  <c r="J40" i="3"/>
  <c r="J22" i="3"/>
  <c r="J21" i="3"/>
  <c r="J28" i="3"/>
  <c r="V40" i="3" l="1"/>
  <c r="V19" i="6"/>
  <c r="W26" i="6"/>
  <c r="H32" i="6"/>
  <c r="Y26" i="6"/>
  <c r="N20" i="6"/>
  <c r="V20" i="6"/>
  <c r="J32" i="6"/>
  <c r="V23" i="6"/>
  <c r="K42" i="3"/>
  <c r="J45" i="3"/>
  <c r="J52" i="3" s="1"/>
  <c r="J42" i="3"/>
  <c r="J23" i="3"/>
  <c r="I20" i="4" s="1"/>
  <c r="H17" i="5" s="1"/>
  <c r="W20" i="6" l="1"/>
  <c r="Y20" i="6"/>
  <c r="Z20" i="6"/>
  <c r="I22" i="4"/>
  <c r="Y19" i="6"/>
  <c r="Z19" i="6"/>
  <c r="W19" i="6"/>
  <c r="W23" i="6"/>
  <c r="Y23" i="6"/>
  <c r="K14" i="6"/>
  <c r="K32" i="6" s="1"/>
  <c r="L14" i="6" s="1"/>
  <c r="L32" i="6" s="1"/>
  <c r="M14" i="6" s="1"/>
  <c r="M32" i="6" s="1"/>
  <c r="N14" i="6" s="1"/>
  <c r="N32" i="6" s="1"/>
  <c r="O14" i="6" s="1"/>
  <c r="O32" i="6" s="1"/>
  <c r="P14" i="6" s="1"/>
  <c r="P32" i="6" s="1"/>
  <c r="Q14" i="6" s="1"/>
  <c r="Q32" i="6" s="1"/>
  <c r="R14" i="6" s="1"/>
  <c r="R32" i="6" s="1"/>
  <c r="S14" i="6" s="1"/>
  <c r="S32" i="6" s="1"/>
  <c r="T14" i="6" s="1"/>
  <c r="T32" i="6" s="1"/>
  <c r="U14" i="6" s="1"/>
  <c r="U32" i="6" s="1"/>
  <c r="V32" i="6"/>
  <c r="W32" i="6" s="1"/>
  <c r="J47" i="3"/>
  <c r="K21" i="3"/>
  <c r="Y32" i="6" l="1"/>
  <c r="Z32" i="6"/>
  <c r="K45" i="3"/>
  <c r="K52" i="3" s="1"/>
  <c r="K47" i="3" l="1"/>
  <c r="L21" i="3"/>
  <c r="L45" i="3" l="1"/>
  <c r="M21" i="3" l="1"/>
  <c r="L56" i="3"/>
  <c r="L52" i="3"/>
  <c r="L58" i="3" l="1"/>
  <c r="L57" i="3"/>
  <c r="M45" i="3"/>
  <c r="M56" i="3" s="1"/>
  <c r="M57" i="3" s="1"/>
  <c r="M52" i="3" l="1"/>
  <c r="N21" i="3"/>
  <c r="N45" i="3" s="1"/>
  <c r="L59" i="3"/>
  <c r="L47" i="3" s="1"/>
  <c r="N56" i="3" l="1"/>
  <c r="O21" i="3"/>
  <c r="O45" i="3" s="1"/>
  <c r="L46" i="3"/>
  <c r="M22" i="3" s="1"/>
  <c r="L42" i="3"/>
  <c r="N52" i="3"/>
  <c r="L41" i="3" l="1"/>
  <c r="M58" i="3"/>
  <c r="M59" i="3" s="1"/>
  <c r="M47" i="3" s="1"/>
  <c r="M46" i="3" s="1"/>
  <c r="N22" i="3" s="1"/>
  <c r="P21" i="3"/>
  <c r="P45" i="3" s="1"/>
  <c r="O56" i="3"/>
  <c r="O52" i="3"/>
  <c r="N57" i="3"/>
  <c r="N58" i="3"/>
  <c r="M42" i="3" l="1"/>
  <c r="M41" i="3" s="1"/>
  <c r="O57" i="3"/>
  <c r="O58" i="3"/>
  <c r="Q21" i="3"/>
  <c r="Q45" i="3" s="1"/>
  <c r="P52" i="3"/>
  <c r="P56" i="3"/>
  <c r="N59" i="3"/>
  <c r="N47" i="3" s="1"/>
  <c r="N46" i="3" s="1"/>
  <c r="O22" i="3" s="1"/>
  <c r="P58" i="3" l="1"/>
  <c r="P57" i="3"/>
  <c r="R21" i="3"/>
  <c r="R45" i="3" s="1"/>
  <c r="Q56" i="3"/>
  <c r="Q52" i="3"/>
  <c r="N42" i="3"/>
  <c r="O59" i="3"/>
  <c r="O47" i="3" s="1"/>
  <c r="O46" i="3" s="1"/>
  <c r="P22" i="3" s="1"/>
  <c r="P59" i="3" l="1"/>
  <c r="P47" i="3" s="1"/>
  <c r="P46" i="3" s="1"/>
  <c r="Q22" i="3" s="1"/>
  <c r="P42" i="3"/>
  <c r="P41" i="3" s="1"/>
  <c r="N41" i="3"/>
  <c r="Q58" i="3"/>
  <c r="Q57" i="3"/>
  <c r="S21" i="3"/>
  <c r="S45" i="3" s="1"/>
  <c r="R56" i="3"/>
  <c r="R52" i="3"/>
  <c r="O42" i="3"/>
  <c r="O41" i="3" s="1"/>
  <c r="Q59" i="3" l="1"/>
  <c r="Q47" i="3" s="1"/>
  <c r="R57" i="3"/>
  <c r="R58" i="3"/>
  <c r="T21" i="3"/>
  <c r="S52" i="3"/>
  <c r="S56" i="3"/>
  <c r="Q46" i="3" l="1"/>
  <c r="R22" i="3" s="1"/>
  <c r="Q42" i="3"/>
  <c r="Q41" i="3" s="1"/>
  <c r="T45" i="3"/>
  <c r="S57" i="3"/>
  <c r="S58" i="3"/>
  <c r="R59" i="3"/>
  <c r="R47" i="3" s="1"/>
  <c r="R46" i="3" l="1"/>
  <c r="S22" i="3" s="1"/>
  <c r="R42" i="3"/>
  <c r="R41" i="3" s="1"/>
  <c r="S59" i="3"/>
  <c r="S47" i="3" s="1"/>
  <c r="S46" i="3" s="1"/>
  <c r="T22" i="3" s="1"/>
  <c r="U21" i="3"/>
  <c r="T52" i="3"/>
  <c r="T56" i="3"/>
  <c r="U45" i="3" l="1"/>
  <c r="T58" i="3"/>
  <c r="T57" i="3"/>
  <c r="S42" i="3"/>
  <c r="S41" i="3" s="1"/>
  <c r="T59" i="3" l="1"/>
  <c r="T47" i="3" s="1"/>
  <c r="T46" i="3" s="1"/>
  <c r="U22" i="3" s="1"/>
  <c r="U52" i="3"/>
  <c r="U56" i="3"/>
  <c r="T42" i="3" l="1"/>
  <c r="T41" i="3" s="1"/>
  <c r="U58" i="3"/>
  <c r="U57" i="3"/>
  <c r="U59" i="3" l="1"/>
  <c r="U47" i="3" s="1"/>
  <c r="U42" i="3" s="1"/>
  <c r="U41" i="3" s="1"/>
  <c r="I24" i="4" l="1"/>
  <c r="I26" i="4" s="1"/>
  <c r="I28" i="4" s="1"/>
  <c r="I30" i="4" s="1"/>
  <c r="U46" i="3"/>
  <c r="V42" i="3"/>
  <c r="V41" i="3" s="1"/>
  <c r="I17" i="5" l="1"/>
  <c r="J17" i="5" s="1"/>
</calcChain>
</file>

<file path=xl/sharedStrings.xml><?xml version="1.0" encoding="utf-8"?>
<sst xmlns="http://schemas.openxmlformats.org/spreadsheetml/2006/main" count="1004" uniqueCount="261">
  <si>
    <t>NO.1 次期予算：担当者別相手先別販売計画表（田辺雄一）</t>
  </si>
  <si>
    <t>担当者</t>
  </si>
  <si>
    <t>田辺雄一</t>
  </si>
  <si>
    <t>日付</t>
  </si>
  <si>
    <t>×1年
1月22日</t>
  </si>
  <si>
    <t>×1年
1月21日</t>
  </si>
  <si>
    <t>×1年
1月20日</t>
  </si>
  <si>
    <t>相手先</t>
  </si>
  <si>
    <t>Ｗ社</t>
  </si>
  <si>
    <t>役職</t>
  </si>
  <si>
    <t>部長印</t>
  </si>
  <si>
    <t>課長印</t>
  </si>
  <si>
    <t>書籍P29・P31</t>
  </si>
  <si>
    <t>演習問題第5回</t>
  </si>
  <si>
    <t>実績予想：担当者別相手先別販売計画表（田辺雄一）</t>
  </si>
  <si>
    <t>氏名</t>
  </si>
  <si>
    <t>略</t>
  </si>
  <si>
    <t>改訂増補「予算会計」（清文社）</t>
  </si>
  <si>
    <t>承認印</t>
  </si>
  <si>
    <t>(印)</t>
  </si>
  <si>
    <t>ＮＯ</t>
  </si>
  <si>
    <t>予算科目</t>
  </si>
  <si>
    <t>表示単位</t>
  </si>
  <si>
    <t>数量単位</t>
  </si>
  <si>
    <t>貸
借</t>
  </si>
  <si>
    <t>課税</t>
  </si>
  <si>
    <t>前年度
実績
（担当者）</t>
  </si>
  <si>
    <t>当年度</t>
  </si>
  <si>
    <t>次期
目標予算
(担当者）</t>
  </si>
  <si>
    <t>×1年</t>
  </si>
  <si>
    <t>×2年</t>
  </si>
  <si>
    <t>次年度
目標予算</t>
  </si>
  <si>
    <t>次期目標
増減差額</t>
  </si>
  <si>
    <t>次期
目標
達成率</t>
  </si>
  <si>
    <t>当年度
実績予想
差異</t>
  </si>
  <si>
    <t>当期比
増減率</t>
  </si>
  <si>
    <t>着地予想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</si>
  <si>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</si>
  <si>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</si>
  <si>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</si>
  <si>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</si>
  <si>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</si>
  <si>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</si>
  <si>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</si>
  <si>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</si>
  <si>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</si>
  <si>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</si>
  <si>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</si>
  <si>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</si>
  <si>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（担当者）</t>
  </si>
  <si>
    <t>目標予算</t>
  </si>
  <si>
    <t>➀</t>
  </si>
  <si>
    <t>➁</t>
  </si>
  <si>
    <t>③</t>
  </si>
  <si>
    <t>④</t>
  </si>
  <si>
    <t>⑤</t>
  </si>
  <si>
    <t>➅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</si>
  <si>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</si>
  <si>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</si>
  <si>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</si>
  <si>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</si>
  <si>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</si>
  <si>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</si>
  <si>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</si>
  <si>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</si>
  <si>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</si>
  <si>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④～⑮計
＝⑯</t>
  </si>
  <si>
    <t>⑯－③
＝⑰</t>
  </si>
  <si>
    <t>⑰÷③×100%=⑱</t>
  </si>
  <si>
    <t>⑯－➁＝⑲</t>
  </si>
  <si>
    <t>⑲÷⑯×100%=⑳</t>
  </si>
  <si>
    <t>Ａ</t>
  </si>
  <si>
    <t>販売数量</t>
  </si>
  <si>
    <t>ﾌﾙ</t>
  </si>
  <si>
    <t>㎏</t>
  </si>
  <si>
    <t>Ｂ</t>
  </si>
  <si>
    <t>平均販売単価＠</t>
  </si>
  <si>
    <t>千</t>
  </si>
  <si>
    <t>円</t>
  </si>
  <si>
    <t/>
  </si>
  <si>
    <t>Ｃ</t>
  </si>
  <si>
    <t>端数調整</t>
  </si>
  <si>
    <t>D</t>
  </si>
  <si>
    <t>売上高
：Ａ×B＋Ｃ＝D</t>
  </si>
  <si>
    <t>貸</t>
  </si>
  <si>
    <t>NO.２ 次期予算：担当者別相手先別販売計画表（鈴木一也）</t>
  </si>
  <si>
    <t>鈴木一也</t>
  </si>
  <si>
    <t>Ｚ社</t>
  </si>
  <si>
    <t>実績予想：担当者別相手先別販売計画表（鈴木一也）</t>
  </si>
  <si>
    <t>予算
達成率</t>
  </si>
  <si>
    <t>田辺雄一＋鈴木一也＝全社合計</t>
  </si>
  <si>
    <t>×1年
2月10日</t>
  </si>
  <si>
    <t>×1年
2月9日</t>
  </si>
  <si>
    <t>×1年
2月8日</t>
  </si>
  <si>
    <t>Ｗ社＋Ｚ社＝全相手先</t>
  </si>
  <si>
    <t>予算編成方針（売上高）</t>
  </si>
  <si>
    <t>前年度
実績
（全社）</t>
  </si>
  <si>
    <t>（全社）</t>
  </si>
  <si>
    <t>販売数量合計</t>
  </si>
  <si>
    <t xml:space="preserve">売上高合計
</t>
  </si>
  <si>
    <t>↓</t>
  </si>
  <si>
    <t>予算損益計算書へ転記</t>
  </si>
  <si>
    <t>次期
目標
予算
(全社）</t>
    <phoneticPr fontId="1"/>
  </si>
  <si>
    <t>×0年1月22日</t>
  </si>
  <si>
    <t>×0年1月21日</t>
  </si>
  <si>
    <t>×0年1月20日</t>
  </si>
  <si>
    <t>当年度
予算
(全社）</t>
  </si>
  <si>
    <t>当年度
実績予想</t>
  </si>
  <si>
    <t>前期比
増減差額</t>
  </si>
  <si>
    <t>前期比
増減比率</t>
  </si>
  <si>
    <t>予算差異原因・対策・ﾌｨｰﾄﾞﾊﾞｯｸ</t>
  </si>
  <si>
    <t>実績</t>
  </si>
  <si>
    <t>見通し</t>
  </si>
  <si>
    <t>③～➅計＝⑦</t>
  </si>
  <si>
    <t>⑦－➀
＝⑧</t>
  </si>
  <si>
    <t>⑧÷➀×100%=⑨</t>
  </si>
  <si>
    <t>⑦－➁＝⑩</t>
  </si>
  <si>
    <t>⑩÷➁×100%=⑪</t>
  </si>
  <si>
    <t>区分</t>
  </si>
  <si>
    <t>内容</t>
  </si>
  <si>
    <t>対策</t>
  </si>
  <si>
    <t>次期予算ﾌｨｰﾄﾞﾊﾞｯｸ</t>
  </si>
  <si>
    <t>1
2</t>
  </si>
  <si>
    <t>予算設定
実績</t>
  </si>
  <si>
    <t>具体的戦略欠如
Ｚ社キャンセル</t>
  </si>
  <si>
    <t>Ｗ社・Ｚ社の購買責任者と直接交渉を行なう</t>
  </si>
  <si>
    <t>具体的戦略・行動計画を多角的に営業部門全体でつめる</t>
  </si>
  <si>
    <t>在庫計画書：月次出庫数量</t>
  </si>
  <si>
    <t>販売単価</t>
  </si>
  <si>
    <t>予算設定</t>
  </si>
  <si>
    <t>価格競争が
激しい為</t>
  </si>
  <si>
    <t>安易な値引きに応じるのではなく、アフターフォローサビス等の差別化戦略をとってクロージングする</t>
  </si>
  <si>
    <t>予算価格は保守的に設定し、販売数量でリカバリーするように計画を立てる</t>
  </si>
  <si>
    <t>売上高</t>
  </si>
  <si>
    <t>同上</t>
  </si>
  <si>
    <t>実績予想PＬ</t>
  </si>
  <si>
    <t>NO.2 当期実績予想：商品仕入兼在庫計画表</t>
    <rPh sb="5" eb="7">
      <t>トウキ</t>
    </rPh>
    <rPh sb="12" eb="14">
      <t>ショウヒン</t>
    </rPh>
    <rPh sb="14" eb="16">
      <t>シイレ</t>
    </rPh>
    <rPh sb="16" eb="17">
      <t>ケン</t>
    </rPh>
    <rPh sb="17" eb="19">
      <t>ザイコ</t>
    </rPh>
    <rPh sb="19" eb="21">
      <t>ケイカク</t>
    </rPh>
    <rPh sb="21" eb="22">
      <t>ヒョウ</t>
    </rPh>
    <phoneticPr fontId="16"/>
  </si>
  <si>
    <t>4～12月</t>
  </si>
  <si>
    <t>【(1)期首商品たな卸高】</t>
    <rPh sb="4" eb="6">
      <t>キシュ</t>
    </rPh>
    <rPh sb="6" eb="8">
      <t>ショウヒン</t>
    </rPh>
    <rPh sb="10" eb="11">
      <t>オロシ</t>
    </rPh>
    <rPh sb="11" eb="12">
      <t>ダカ</t>
    </rPh>
    <phoneticPr fontId="1"/>
  </si>
  <si>
    <t>期首商品たな卸数量</t>
    <rPh sb="0" eb="2">
      <t>キシュ</t>
    </rPh>
    <rPh sb="2" eb="4">
      <t>ショウヒン</t>
    </rPh>
    <rPh sb="6" eb="7">
      <t>オロシ</t>
    </rPh>
    <rPh sb="7" eb="9">
      <t>スウリョウ</t>
    </rPh>
    <phoneticPr fontId="1"/>
  </si>
  <si>
    <t>仕入単価＠千円</t>
    <rPh sb="0" eb="2">
      <t>シイ</t>
    </rPh>
    <rPh sb="2" eb="4">
      <t>タンカ</t>
    </rPh>
    <rPh sb="5" eb="7">
      <t>センエン</t>
    </rPh>
    <phoneticPr fontId="1"/>
  </si>
  <si>
    <t>千</t>
    <rPh sb="0" eb="1">
      <t>セン</t>
    </rPh>
    <phoneticPr fontId="16"/>
  </si>
  <si>
    <t>円</t>
    <rPh sb="0" eb="1">
      <t>エン</t>
    </rPh>
    <phoneticPr fontId="16"/>
  </si>
  <si>
    <t>期首商品たな卸高</t>
    <rPh sb="0" eb="2">
      <t>キシュ</t>
    </rPh>
    <rPh sb="7" eb="8">
      <t>ダカ</t>
    </rPh>
    <phoneticPr fontId="1"/>
  </si>
  <si>
    <t>【(2)当期商品仕入高】</t>
    <rPh sb="4" eb="6">
      <t>トウキ</t>
    </rPh>
    <rPh sb="6" eb="8">
      <t>ショウヒン</t>
    </rPh>
    <rPh sb="8" eb="10">
      <t>シイレ</t>
    </rPh>
    <rPh sb="10" eb="11">
      <t>ダカ</t>
    </rPh>
    <phoneticPr fontId="1"/>
  </si>
  <si>
    <t>商品仕入数量</t>
    <rPh sb="0" eb="2">
      <t>ショウヒン</t>
    </rPh>
    <rPh sb="2" eb="4">
      <t>シイレ</t>
    </rPh>
    <rPh sb="4" eb="6">
      <t>スウリョウ</t>
    </rPh>
    <phoneticPr fontId="1"/>
  </si>
  <si>
    <t>当期商品仕入高</t>
    <rPh sb="0" eb="2">
      <t>トウキ</t>
    </rPh>
    <rPh sb="2" eb="4">
      <t>ショウヒン</t>
    </rPh>
    <rPh sb="4" eb="6">
      <t>シイレ</t>
    </rPh>
    <rPh sb="6" eb="7">
      <t>ダカ</t>
    </rPh>
    <phoneticPr fontId="1"/>
  </si>
  <si>
    <t>＜仕入高内訳＞</t>
    <rPh sb="1" eb="3">
      <t>シイレ</t>
    </rPh>
    <rPh sb="3" eb="4">
      <t>ダカ</t>
    </rPh>
    <rPh sb="4" eb="6">
      <t>ウチワケ</t>
    </rPh>
    <phoneticPr fontId="1"/>
  </si>
  <si>
    <t>【仕入先：Ⅹ社】</t>
    <rPh sb="1" eb="3">
      <t>シイレ</t>
    </rPh>
    <rPh sb="3" eb="4">
      <t>サキ</t>
    </rPh>
    <rPh sb="6" eb="7">
      <t>シャ</t>
    </rPh>
    <phoneticPr fontId="1"/>
  </si>
  <si>
    <t>【仕入先：Ｙ社】</t>
    <rPh sb="1" eb="3">
      <t>シイレ</t>
    </rPh>
    <rPh sb="3" eb="4">
      <t>サキ</t>
    </rPh>
    <rPh sb="6" eb="7">
      <t>シャ</t>
    </rPh>
    <phoneticPr fontId="1"/>
  </si>
  <si>
    <t>【(3)当期商品売上原価】</t>
    <rPh sb="4" eb="6">
      <t>トウキ</t>
    </rPh>
    <rPh sb="6" eb="8">
      <t>ショウヒン</t>
    </rPh>
    <rPh sb="8" eb="10">
      <t>ウリアゲ</t>
    </rPh>
    <rPh sb="10" eb="12">
      <t>ゲンカ</t>
    </rPh>
    <phoneticPr fontId="1"/>
  </si>
  <si>
    <t>販売数量（出庫数量）</t>
    <rPh sb="0" eb="2">
      <t>ハンバイ</t>
    </rPh>
    <rPh sb="2" eb="4">
      <t>スウリョウ</t>
    </rPh>
    <rPh sb="5" eb="7">
      <t>シュッコ</t>
    </rPh>
    <rPh sb="7" eb="9">
      <t>スウリョウ</t>
    </rPh>
    <phoneticPr fontId="1"/>
  </si>
  <si>
    <t>払出単価＠千円</t>
    <rPh sb="0" eb="1">
      <t>ハラ</t>
    </rPh>
    <rPh sb="1" eb="2">
      <t>デ</t>
    </rPh>
    <rPh sb="2" eb="4">
      <t>タンカ</t>
    </rPh>
    <rPh sb="5" eb="7">
      <t>センエン</t>
    </rPh>
    <phoneticPr fontId="1"/>
  </si>
  <si>
    <t>商品売上原価</t>
    <rPh sb="0" eb="2">
      <t>ショウヒン</t>
    </rPh>
    <rPh sb="2" eb="4">
      <t>ウリアゲ</t>
    </rPh>
    <rPh sb="4" eb="6">
      <t>ゲンカ</t>
    </rPh>
    <phoneticPr fontId="1"/>
  </si>
  <si>
    <t>【(4)期末商品たな卸高】</t>
    <rPh sb="4" eb="6">
      <t>キマツ</t>
    </rPh>
    <rPh sb="6" eb="8">
      <t>ショウヒン</t>
    </rPh>
    <rPh sb="10" eb="11">
      <t>オロシ</t>
    </rPh>
    <rPh sb="11" eb="12">
      <t>ダカ</t>
    </rPh>
    <phoneticPr fontId="1"/>
  </si>
  <si>
    <t>期末商品たな卸数量</t>
    <rPh sb="0" eb="2">
      <t>キマツ</t>
    </rPh>
    <rPh sb="2" eb="4">
      <t>ショウヒン</t>
    </rPh>
    <rPh sb="6" eb="7">
      <t>オロシ</t>
    </rPh>
    <rPh sb="7" eb="9">
      <t>スウリョウ</t>
    </rPh>
    <phoneticPr fontId="1"/>
  </si>
  <si>
    <t>期末商品たな卸高</t>
    <rPh sb="0" eb="2">
      <t>キマツ</t>
    </rPh>
    <rPh sb="2" eb="4">
      <t>ショウヒン</t>
    </rPh>
    <rPh sb="7" eb="8">
      <t>ダカ</t>
    </rPh>
    <phoneticPr fontId="1"/>
  </si>
  <si>
    <t>【(5)商品回転期間】</t>
    <rPh sb="4" eb="6">
      <t>ショウヒン</t>
    </rPh>
    <rPh sb="6" eb="8">
      <t>カイテン</t>
    </rPh>
    <rPh sb="8" eb="10">
      <t>キカン</t>
    </rPh>
    <phoneticPr fontId="1"/>
  </si>
  <si>
    <t>年間販売数量</t>
    <rPh sb="0" eb="2">
      <t>ネンカン</t>
    </rPh>
    <rPh sb="2" eb="4">
      <t>ハンバイ</t>
    </rPh>
    <rPh sb="4" eb="6">
      <t>スウリョウ</t>
    </rPh>
    <phoneticPr fontId="1"/>
  </si>
  <si>
    <t>平均月間出荷数量</t>
    <rPh sb="0" eb="2">
      <t>ヘイキン</t>
    </rPh>
    <rPh sb="2" eb="4">
      <t>ゲッカン</t>
    </rPh>
    <rPh sb="4" eb="6">
      <t>シュッカ</t>
    </rPh>
    <rPh sb="6" eb="8">
      <t>スウリョウ</t>
    </rPh>
    <phoneticPr fontId="1"/>
  </si>
  <si>
    <t>商品回転期間</t>
    <rPh sb="0" eb="2">
      <t>ショウヒン</t>
    </rPh>
    <rPh sb="2" eb="4">
      <t>カイテン</t>
    </rPh>
    <rPh sb="4" eb="6">
      <t>キカン</t>
    </rPh>
    <phoneticPr fontId="1"/>
  </si>
  <si>
    <t>ｶ月</t>
    <rPh sb="1" eb="2">
      <t>ツキ</t>
    </rPh>
    <phoneticPr fontId="16"/>
  </si>
  <si>
    <t>(小数点未満第１位四捨五入)</t>
    <phoneticPr fontId="1"/>
  </si>
  <si>
    <t>評価単価＠千円</t>
    <rPh sb="0" eb="2">
      <t>ヒョウカ</t>
    </rPh>
    <rPh sb="2" eb="4">
      <t>タンカ</t>
    </rPh>
    <rPh sb="5" eb="7">
      <t>センエン</t>
    </rPh>
    <phoneticPr fontId="1"/>
  </si>
  <si>
    <t>注１</t>
  </si>
  <si>
    <t>注１</t>
    <rPh sb="0" eb="1">
      <t>チュウ</t>
    </rPh>
    <phoneticPr fontId="1"/>
  </si>
  <si>
    <t>期末商品たな卸数量(内訳1:当期仕入単価)</t>
    <rPh sb="0" eb="2">
      <t>キマツ</t>
    </rPh>
    <rPh sb="2" eb="4">
      <t>ショウヒン</t>
    </rPh>
    <rPh sb="6" eb="7">
      <t>オロシ</t>
    </rPh>
    <rPh sb="7" eb="9">
      <t>スウリョウ</t>
    </rPh>
    <rPh sb="10" eb="12">
      <t>ウチワケ</t>
    </rPh>
    <rPh sb="14" eb="16">
      <t>トウキ</t>
    </rPh>
    <rPh sb="16" eb="18">
      <t>シイレ</t>
    </rPh>
    <rPh sb="18" eb="20">
      <t>タンカ</t>
    </rPh>
    <phoneticPr fontId="1"/>
  </si>
  <si>
    <t>期末商品たな卸数量(内訳1:期首繰越単価)</t>
    <rPh sb="0" eb="2">
      <t>キマツ</t>
    </rPh>
    <rPh sb="2" eb="4">
      <t>ショウヒン</t>
    </rPh>
    <rPh sb="6" eb="7">
      <t>オロシ</t>
    </rPh>
    <rPh sb="7" eb="9">
      <t>スウリョウ</t>
    </rPh>
    <rPh sb="10" eb="12">
      <t>ウチワケ</t>
    </rPh>
    <rPh sb="14" eb="16">
      <t>キシュ</t>
    </rPh>
    <rPh sb="16" eb="18">
      <t>クリコシ</t>
    </rPh>
    <rPh sb="18" eb="20">
      <t>タンカ</t>
    </rPh>
    <phoneticPr fontId="1"/>
  </si>
  <si>
    <t>期末商品たな卸高(内訳1:当期仕入単価)</t>
    <rPh sb="0" eb="2">
      <t>キマツ</t>
    </rPh>
    <rPh sb="2" eb="4">
      <t>ショウヒン</t>
    </rPh>
    <rPh sb="6" eb="7">
      <t>オロシ</t>
    </rPh>
    <rPh sb="7" eb="8">
      <t>ダカ</t>
    </rPh>
    <rPh sb="9" eb="11">
      <t>ウチワケ</t>
    </rPh>
    <rPh sb="13" eb="15">
      <t>トウキ</t>
    </rPh>
    <rPh sb="15" eb="17">
      <t>シイレ</t>
    </rPh>
    <rPh sb="17" eb="19">
      <t>タンカ</t>
    </rPh>
    <phoneticPr fontId="1"/>
  </si>
  <si>
    <t>期末商品たな卸高(内訳1:期首繰越単価)</t>
    <rPh sb="0" eb="2">
      <t>キマツ</t>
    </rPh>
    <rPh sb="2" eb="4">
      <t>ショウヒン</t>
    </rPh>
    <rPh sb="6" eb="7">
      <t>オロシ</t>
    </rPh>
    <rPh sb="7" eb="8">
      <t>ダカ</t>
    </rPh>
    <rPh sb="9" eb="11">
      <t>ウチワケ</t>
    </rPh>
    <rPh sb="13" eb="15">
      <t>キシュ</t>
    </rPh>
    <rPh sb="15" eb="17">
      <t>クリコシ</t>
    </rPh>
    <rPh sb="17" eb="19">
      <t>タンカ</t>
    </rPh>
    <phoneticPr fontId="1"/>
  </si>
  <si>
    <t>期末商品たな卸高合計</t>
    <rPh sb="0" eb="2">
      <t>キマツ</t>
    </rPh>
    <rPh sb="2" eb="4">
      <t>ショウヒン</t>
    </rPh>
    <rPh sb="6" eb="7">
      <t>オロシ</t>
    </rPh>
    <rPh sb="7" eb="8">
      <t>ダカ</t>
    </rPh>
    <rPh sb="8" eb="10">
      <t>ゴウケイ</t>
    </rPh>
    <phoneticPr fontId="1"/>
  </si>
  <si>
    <t>NO.４予算損益計算書</t>
  </si>
  <si>
    <t>（×１年４月１日～×２年３月31日）</t>
  </si>
  <si>
    <t>予算額
（予算数値）</t>
  </si>
  <si>
    <t>根拠資料</t>
  </si>
  <si>
    <t>「全社販売計画書」より</t>
  </si>
  <si>
    <t>借</t>
  </si>
  <si>
    <t>借</t>
    <rPh sb="0" eb="1">
      <t>カ</t>
    </rPh>
    <phoneticPr fontId="1"/>
  </si>
  <si>
    <t>「仕入兼在庫計画表」より</t>
    <rPh sb="1" eb="3">
      <t>シイレ</t>
    </rPh>
    <rPh sb="3" eb="4">
      <t>ケン</t>
    </rPh>
    <rPh sb="4" eb="6">
      <t>ザイコ</t>
    </rPh>
    <rPh sb="6" eb="8">
      <t>ケイカク</t>
    </rPh>
    <rPh sb="8" eb="9">
      <t>ヒョウ</t>
    </rPh>
    <phoneticPr fontId="1"/>
  </si>
  <si>
    <t>期首商品たな卸高</t>
    <rPh sb="0" eb="2">
      <t>キシュ</t>
    </rPh>
    <rPh sb="2" eb="4">
      <t>ショウヒン</t>
    </rPh>
    <rPh sb="6" eb="7">
      <t>オロシ</t>
    </rPh>
    <rPh sb="7" eb="8">
      <t>ダカ</t>
    </rPh>
    <phoneticPr fontId="1"/>
  </si>
  <si>
    <t>計</t>
    <rPh sb="0" eb="1">
      <t>ケイ</t>
    </rPh>
    <phoneticPr fontId="1"/>
  </si>
  <si>
    <t>期末商品たな卸高</t>
    <rPh sb="0" eb="2">
      <t>キマツ</t>
    </rPh>
    <rPh sb="2" eb="4">
      <t>ショウヒン</t>
    </rPh>
    <rPh sb="6" eb="7">
      <t>オロシ</t>
    </rPh>
    <rPh sb="7" eb="8">
      <t>ダカ</t>
    </rPh>
    <phoneticPr fontId="1"/>
  </si>
  <si>
    <t>貸</t>
    <rPh sb="0" eb="1">
      <t>カシ</t>
    </rPh>
    <phoneticPr fontId="1"/>
  </si>
  <si>
    <t>差引売上原価</t>
    <rPh sb="0" eb="2">
      <t>サシヒキ</t>
    </rPh>
    <rPh sb="2" eb="4">
      <t>ウリアゲ</t>
    </rPh>
    <rPh sb="4" eb="6">
      <t>ゲンカ</t>
    </rPh>
    <phoneticPr fontId="1"/>
  </si>
  <si>
    <t>売上総利益</t>
    <rPh sb="0" eb="2">
      <t>ウリアゲ</t>
    </rPh>
    <rPh sb="2" eb="5">
      <t>ソウリエキ</t>
    </rPh>
    <phoneticPr fontId="1"/>
  </si>
  <si>
    <t>売上総利益率</t>
    <rPh sb="0" eb="2">
      <t>ウリアゲ</t>
    </rPh>
    <rPh sb="2" eb="5">
      <t>ソウリエキ</t>
    </rPh>
    <rPh sb="5" eb="6">
      <t>リツ</t>
    </rPh>
    <phoneticPr fontId="1"/>
  </si>
  <si>
    <t>ﾌﾙ</t>
    <phoneticPr fontId="1"/>
  </si>
  <si>
    <t>％</t>
    <phoneticPr fontId="1"/>
  </si>
  <si>
    <t>・・・略・・・</t>
    <rPh sb="3" eb="4">
      <t>リャク</t>
    </rPh>
    <phoneticPr fontId="1"/>
  </si>
  <si>
    <t>当期</t>
    <rPh sb="0" eb="2">
      <t>トウキ</t>
    </rPh>
    <phoneticPr fontId="1"/>
  </si>
  <si>
    <t>次期</t>
    <rPh sb="0" eb="2">
      <t>ジキ</t>
    </rPh>
    <phoneticPr fontId="1"/>
  </si>
  <si>
    <t>当期増減</t>
    <rPh sb="0" eb="2">
      <t>トウキ</t>
    </rPh>
    <rPh sb="2" eb="4">
      <t>ゾウゲン</t>
    </rPh>
    <phoneticPr fontId="1"/>
  </si>
  <si>
    <t>当期増減差異原因・アクションプラン</t>
  </si>
  <si>
    <t>×2年3月31日</t>
    <rPh sb="2" eb="3">
      <t>ネン</t>
    </rPh>
    <rPh sb="4" eb="5">
      <t>ツキ</t>
    </rPh>
    <rPh sb="7" eb="8">
      <t>ニチ</t>
    </rPh>
    <phoneticPr fontId="1"/>
  </si>
  <si>
    <t>当期実績予想</t>
    <rPh sb="0" eb="2">
      <t>トウキ</t>
    </rPh>
    <rPh sb="2" eb="4">
      <t>ジッセキ</t>
    </rPh>
    <rPh sb="4" eb="6">
      <t>ヨソウ</t>
    </rPh>
    <phoneticPr fontId="1"/>
  </si>
  <si>
    <t>次期予算</t>
    <rPh sb="0" eb="2">
      <t>ジキ</t>
    </rPh>
    <rPh sb="2" eb="4">
      <t>ヨサン</t>
    </rPh>
    <phoneticPr fontId="1"/>
  </si>
  <si>
    <t>②-①＝③</t>
  </si>
  <si>
    <t>当期増減差異原因</t>
    <rPh sb="0" eb="2">
      <t>トウキ</t>
    </rPh>
    <rPh sb="2" eb="4">
      <t>ゾウゲン</t>
    </rPh>
    <rPh sb="4" eb="6">
      <t>サイ</t>
    </rPh>
    <rPh sb="6" eb="8">
      <t>ゲンイン</t>
    </rPh>
    <phoneticPr fontId="1"/>
  </si>
  <si>
    <t>アクションプラン</t>
  </si>
  <si>
    <t>改訂増補「予算会計」（清文社）</t>
    <phoneticPr fontId="1"/>
  </si>
  <si>
    <t>商品</t>
    <rPh sb="0" eb="2">
      <t>ショウヒン</t>
    </rPh>
    <phoneticPr fontId="1"/>
  </si>
  <si>
    <t>「仕入兼在庫計画表」より転記</t>
    <rPh sb="1" eb="3">
      <t>シイレ</t>
    </rPh>
    <rPh sb="3" eb="4">
      <t>ケン</t>
    </rPh>
    <rPh sb="4" eb="6">
      <t>ザイコ</t>
    </rPh>
    <rPh sb="6" eb="8">
      <t>ケイカク</t>
    </rPh>
    <rPh sb="8" eb="9">
      <t>ヒョウ</t>
    </rPh>
    <rPh sb="12" eb="14">
      <t>テンキ</t>
    </rPh>
    <phoneticPr fontId="1"/>
  </si>
  <si>
    <t>Ｄ</t>
  </si>
  <si>
    <t>Ｄ</t>
    <phoneticPr fontId="1"/>
  </si>
  <si>
    <t>消費税率</t>
  </si>
  <si>
    <t>×1年3月10日</t>
  </si>
  <si>
    <t>×1年3月9日</t>
  </si>
  <si>
    <t>×1年3月８日</t>
  </si>
  <si>
    <t>注１：書籍P９５参照</t>
  </si>
  <si>
    <t>当期実績予想：消費税等計画書</t>
  </si>
  <si>
    <t>注１：当期実績予想BSより転記</t>
  </si>
  <si>
    <t>前年度
実績</t>
  </si>
  <si>
    <t>当年度
実績
予想</t>
  </si>
  <si>
    <t>当期比
増減
率</t>
  </si>
  <si>
    <t>消費税等予算科目</t>
  </si>
  <si>
    <t>課税対象：予算科目</t>
  </si>
  <si>
    <t>注2</t>
  </si>
  <si>
    <t>➀月初（期首）
繰越：未払消費税等</t>
  </si>
  <si>
    <t>前月繰越</t>
  </si>
  <si>
    <t>➁
仮受消費税等</t>
  </si>
  <si>
    <t>消費税等額</t>
  </si>
  <si>
    <t>③
仮払消費税等</t>
  </si>
  <si>
    <t>E</t>
  </si>
  <si>
    <t>F</t>
  </si>
  <si>
    <t>G</t>
  </si>
  <si>
    <t>H</t>
  </si>
  <si>
    <t>I</t>
  </si>
  <si>
    <t>消費税等額計</t>
  </si>
  <si>
    <t>J</t>
  </si>
  <si>
    <t>K</t>
  </si>
  <si>
    <t>⑤消費税等の
中間納付</t>
  </si>
  <si>
    <t>➀＋➁-③
-④-⑤＝➅</t>
  </si>
  <si>
    <t>仕入高</t>
    <rPh sb="0" eb="2">
      <t>シイ</t>
    </rPh>
    <rPh sb="2" eb="3">
      <t>ダカ</t>
    </rPh>
    <phoneticPr fontId="1"/>
  </si>
  <si>
    <t xml:space="preserve">次期
目標予算
</t>
    <phoneticPr fontId="1"/>
  </si>
  <si>
    <t>次期目標
増減差額</t>
    <phoneticPr fontId="1"/>
  </si>
  <si>
    <t>演習問題第13回</t>
    <phoneticPr fontId="1"/>
  </si>
  <si>
    <t>演習問題第13回</t>
    <phoneticPr fontId="1"/>
  </si>
  <si>
    <t>当年度
実績予想
差異</t>
    <phoneticPr fontId="1"/>
  </si>
  <si>
    <t>月次未入力↓</t>
    <rPh sb="0" eb="2">
      <t>ゲツジ</t>
    </rPh>
    <rPh sb="2" eb="3">
      <t>ミ</t>
    </rPh>
    <rPh sb="3" eb="5">
      <t>ニュウリョク</t>
    </rPh>
    <phoneticPr fontId="1"/>
  </si>
  <si>
    <t>NO.１次期予算作成：全社販売計画書</t>
    <phoneticPr fontId="1"/>
  </si>
  <si>
    <t>基礎資料：実績予想：全社販売計画書</t>
    <phoneticPr fontId="1"/>
  </si>
  <si>
    <t>ＮＯ.５予算比較貸借対照表</t>
    <rPh sb="4" eb="6">
      <t>ヨサン</t>
    </rPh>
    <rPh sb="6" eb="8">
      <t>ヒカク</t>
    </rPh>
    <rPh sb="8" eb="10">
      <t>タイシャク</t>
    </rPh>
    <rPh sb="10" eb="13">
      <t>タイショウヒョウ</t>
    </rPh>
    <phoneticPr fontId="1"/>
  </si>
  <si>
    <t>NO.６ 次期予算：消費税等計画書【全社合計】</t>
    <phoneticPr fontId="1"/>
  </si>
  <si>
    <t>④前期：未払消費税等の確定納付</t>
    <phoneticPr fontId="1"/>
  </si>
  <si>
    <t>次年度
通期
予算</t>
    <rPh sb="4" eb="6">
      <t>ツウキ</t>
    </rPh>
    <phoneticPr fontId="1"/>
  </si>
  <si>
    <t>×1年3月31日</t>
    <rPh sb="2" eb="3">
      <t>ネン</t>
    </rPh>
    <rPh sb="4" eb="5">
      <t>ツキ</t>
    </rPh>
    <rPh sb="7" eb="8">
      <t>ニチ</t>
    </rPh>
    <phoneticPr fontId="1"/>
  </si>
  <si>
    <t>(×０年４月１日～×１年３月31日)</t>
    <rPh sb="3" eb="4">
      <t>ネン</t>
    </rPh>
    <rPh sb="5" eb="6">
      <t>ツキ</t>
    </rPh>
    <rPh sb="7" eb="8">
      <t>ニチ</t>
    </rPh>
    <rPh sb="11" eb="12">
      <t>ネン</t>
    </rPh>
    <rPh sb="13" eb="14">
      <t>ツキ</t>
    </rPh>
    <rPh sb="16" eb="17">
      <t>ニチ</t>
    </rPh>
    <phoneticPr fontId="1"/>
  </si>
  <si>
    <t>次期
目標
増減
差額</t>
    <phoneticPr fontId="1"/>
  </si>
  <si>
    <t>次年度
目標
予算</t>
    <phoneticPr fontId="1"/>
  </si>
  <si>
    <t>当年度
実績
予想
差異</t>
    <phoneticPr fontId="1"/>
  </si>
  <si>
    <t>➅月末（期末）
繰越
：未払消費税等</t>
    <phoneticPr fontId="1"/>
  </si>
  <si>
    <t>演習問題第13回</t>
    <phoneticPr fontId="1"/>
  </si>
  <si>
    <t>演習問題第13回</t>
    <phoneticPr fontId="1"/>
  </si>
  <si>
    <t>演習問題第１3回</t>
    <phoneticPr fontId="1"/>
  </si>
  <si>
    <t>書籍P44～P51</t>
    <phoneticPr fontId="1"/>
  </si>
  <si>
    <t>書籍P44～51</t>
    <phoneticPr fontId="1"/>
  </si>
  <si>
    <t>NO.３　商品仕入兼在庫計画表</t>
    <rPh sb="5" eb="7">
      <t>ショウヒン</t>
    </rPh>
    <rPh sb="7" eb="9">
      <t>シイ</t>
    </rPh>
    <rPh sb="9" eb="10">
      <t>ケン</t>
    </rPh>
    <rPh sb="10" eb="12">
      <t>ザイコ</t>
    </rPh>
    <rPh sb="12" eb="14">
      <t>ケイカク</t>
    </rPh>
    <rPh sb="14" eb="15">
      <t>ヒョウ</t>
    </rPh>
    <phoneticPr fontId="1"/>
  </si>
  <si>
    <t>書籍P48・49</t>
    <phoneticPr fontId="1"/>
  </si>
  <si>
    <t>書籍P49・139</t>
    <phoneticPr fontId="1"/>
  </si>
  <si>
    <t>書籍P59・141</t>
    <phoneticPr fontId="1"/>
  </si>
  <si>
    <t>書籍P51・95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</si>
</sst>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.0%"/>
    <numFmt numFmtId="178" formatCode="#,##0.00;&quot;△ &quot;#,##0.00"/>
    <numFmt numFmtId="179" formatCode="#,##0.0;&quot;△ &quot;#,##0.0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b/>
      <sz val="18"/>
      <color rgb="FFFFFFFF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9FF99"/>
        <bgColor rgb="FF000000"/>
      </patternFill>
    </fill>
    <fill>
      <patternFill patternType="solid">
        <fgColor rgb="FF0066F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6EEFA"/>
        <bgColor indexed="64"/>
      </patternFill>
    </fill>
    <fill>
      <patternFill patternType="solid">
        <fgColor theme="0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7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 shrinkToFit="1"/>
    </xf>
    <xf numFmtId="0" fontId="0" fillId="0" borderId="9" xfId="0" applyBorder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7" fillId="4" borderId="8" xfId="0" applyFont="1" applyFill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2" borderId="12" xfId="0" applyNumberFormat="1" applyFont="1" applyFill="1" applyBorder="1" applyAlignment="1"/>
    <xf numFmtId="176" fontId="7" fillId="2" borderId="1" xfId="0" applyNumberFormat="1" applyFont="1" applyFill="1" applyBorder="1" applyAlignment="1"/>
    <xf numFmtId="176" fontId="7" fillId="3" borderId="8" xfId="0" applyNumberFormat="1" applyFont="1" applyFill="1" applyBorder="1" applyAlignment="1"/>
    <xf numFmtId="176" fontId="7" fillId="3" borderId="17" xfId="0" applyNumberFormat="1" applyFont="1" applyFill="1" applyBorder="1" applyAlignment="1"/>
    <xf numFmtId="177" fontId="7" fillId="3" borderId="18" xfId="0" applyNumberFormat="1" applyFont="1" applyFill="1" applyBorder="1" applyAlignment="1"/>
    <xf numFmtId="9" fontId="7" fillId="3" borderId="8" xfId="0" applyNumberFormat="1" applyFont="1" applyFill="1" applyBorder="1" applyAlignment="1"/>
    <xf numFmtId="0" fontId="9" fillId="0" borderId="1" xfId="0" applyFont="1" applyBorder="1" applyAlignment="1">
      <alignment horizontal="center" vertical="center"/>
    </xf>
    <xf numFmtId="176" fontId="7" fillId="3" borderId="12" xfId="0" applyNumberFormat="1" applyFont="1" applyFill="1" applyBorder="1" applyAlignment="1"/>
    <xf numFmtId="0" fontId="9" fillId="0" borderId="12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176" fontId="7" fillId="0" borderId="12" xfId="0" applyNumberFormat="1" applyFont="1" applyBorder="1">
      <alignment vertical="center"/>
    </xf>
    <xf numFmtId="176" fontId="7" fillId="2" borderId="12" xfId="0" applyNumberFormat="1" applyFont="1" applyFill="1" applyBorder="1">
      <alignment vertical="center"/>
    </xf>
    <xf numFmtId="176" fontId="7" fillId="0" borderId="12" xfId="0" applyNumberFormat="1" applyFont="1" applyBorder="1" applyAlignment="1"/>
    <xf numFmtId="0" fontId="7" fillId="4" borderId="8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176" fontId="7" fillId="3" borderId="1" xfId="0" applyNumberFormat="1" applyFont="1" applyFill="1" applyBorder="1" applyAlignment="1"/>
    <xf numFmtId="0" fontId="3" fillId="0" borderId="19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17" xfId="0" applyFont="1" applyFill="1" applyBorder="1" applyAlignment="1">
      <alignment horizontal="center" vertical="center" wrapText="1" shrinkToFit="1"/>
    </xf>
    <xf numFmtId="0" fontId="0" fillId="0" borderId="17" xfId="0" applyBorder="1">
      <alignment vertical="center"/>
    </xf>
    <xf numFmtId="0" fontId="3" fillId="3" borderId="23" xfId="0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176" fontId="4" fillId="3" borderId="12" xfId="0" applyNumberFormat="1" applyFont="1" applyFill="1" applyBorder="1" applyAlignment="1"/>
    <xf numFmtId="176" fontId="4" fillId="3" borderId="1" xfId="0" applyNumberFormat="1" applyFont="1" applyFill="1" applyBorder="1" applyAlignment="1"/>
    <xf numFmtId="176" fontId="4" fillId="3" borderId="17" xfId="0" applyNumberFormat="1" applyFont="1" applyFill="1" applyBorder="1" applyAlignment="1"/>
    <xf numFmtId="176" fontId="7" fillId="7" borderId="8" xfId="0" applyNumberFormat="1" applyFont="1" applyFill="1" applyBorder="1" applyAlignment="1"/>
    <xf numFmtId="176" fontId="13" fillId="5" borderId="8" xfId="0" applyNumberFormat="1" applyFont="1" applyFill="1" applyBorder="1" applyAlignment="1"/>
    <xf numFmtId="0" fontId="7" fillId="0" borderId="0" xfId="0" applyFont="1">
      <alignment vertical="center"/>
    </xf>
    <xf numFmtId="176" fontId="13" fillId="5" borderId="25" xfId="0" applyNumberFormat="1" applyFont="1" applyFill="1" applyBorder="1" applyAlignment="1"/>
    <xf numFmtId="0" fontId="9" fillId="0" borderId="0" xfId="0" applyFont="1" applyBorder="1" applyAlignment="1">
      <alignment horizontal="center" vertical="center"/>
    </xf>
    <xf numFmtId="0" fontId="7" fillId="8" borderId="0" xfId="0" applyFont="1" applyFill="1" applyBorder="1">
      <alignment vertical="center"/>
    </xf>
    <xf numFmtId="0" fontId="7" fillId="8" borderId="0" xfId="0" applyFont="1" applyFill="1" applyBorder="1" applyAlignment="1">
      <alignment horizontal="center" vertical="center"/>
    </xf>
    <xf numFmtId="176" fontId="7" fillId="8" borderId="0" xfId="0" applyNumberFormat="1" applyFont="1" applyFill="1" applyBorder="1" applyAlignment="1"/>
    <xf numFmtId="177" fontId="7" fillId="8" borderId="0" xfId="0" applyNumberFormat="1" applyFont="1" applyFill="1" applyBorder="1" applyAlignment="1"/>
    <xf numFmtId="9" fontId="7" fillId="8" borderId="0" xfId="0" applyNumberFormat="1" applyFont="1" applyFill="1" applyBorder="1" applyAlignment="1"/>
    <xf numFmtId="176" fontId="7" fillId="8" borderId="0" xfId="0" applyNumberFormat="1" applyFont="1" applyFill="1" applyBorder="1" applyAlignment="1">
      <alignment horizontal="center"/>
    </xf>
    <xf numFmtId="0" fontId="0" fillId="0" borderId="0" xfId="0">
      <alignment vertical="center"/>
    </xf>
    <xf numFmtId="0" fontId="18" fillId="0" borderId="1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>
      <alignment vertical="center"/>
    </xf>
    <xf numFmtId="0" fontId="18" fillId="10" borderId="8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/>
    </xf>
    <xf numFmtId="0" fontId="17" fillId="0" borderId="12" xfId="0" applyFont="1" applyFill="1" applyBorder="1">
      <alignment vertical="center"/>
    </xf>
    <xf numFmtId="0" fontId="18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 shrinkToFit="1"/>
    </xf>
    <xf numFmtId="0" fontId="18" fillId="10" borderId="12" xfId="0" applyFont="1" applyFill="1" applyBorder="1">
      <alignment vertical="center"/>
    </xf>
    <xf numFmtId="0" fontId="17" fillId="0" borderId="9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76" fontId="18" fillId="10" borderId="17" xfId="0" applyNumberFormat="1" applyFont="1" applyFill="1" applyBorder="1" applyAlignment="1"/>
    <xf numFmtId="177" fontId="18" fillId="10" borderId="18" xfId="0" applyNumberFormat="1" applyFont="1" applyFill="1" applyBorder="1" applyAlignment="1"/>
    <xf numFmtId="176" fontId="22" fillId="10" borderId="8" xfId="0" applyNumberFormat="1" applyFont="1" applyFill="1" applyBorder="1" applyAlignment="1"/>
    <xf numFmtId="9" fontId="21" fillId="10" borderId="8" xfId="0" applyNumberFormat="1" applyFont="1" applyFill="1" applyBorder="1" applyAlignment="1"/>
    <xf numFmtId="176" fontId="23" fillId="0" borderId="12" xfId="0" applyNumberFormat="1" applyFont="1" applyFill="1" applyBorder="1" applyAlignment="1">
      <alignment vertical="top" wrapText="1"/>
    </xf>
    <xf numFmtId="176" fontId="19" fillId="10" borderId="12" xfId="0" applyNumberFormat="1" applyFont="1" applyFill="1" applyBorder="1" applyAlignment="1"/>
    <xf numFmtId="177" fontId="18" fillId="10" borderId="17" xfId="0" applyNumberFormat="1" applyFont="1" applyFill="1" applyBorder="1" applyAlignment="1"/>
    <xf numFmtId="176" fontId="23" fillId="0" borderId="12" xfId="0" applyNumberFormat="1" applyFont="1" applyFill="1" applyBorder="1" applyAlignment="1">
      <alignment horizontal="center" vertical="top" wrapText="1"/>
    </xf>
    <xf numFmtId="176" fontId="23" fillId="0" borderId="12" xfId="0" applyNumberFormat="1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 vertical="center"/>
    </xf>
    <xf numFmtId="0" fontId="18" fillId="0" borderId="10" xfId="0" applyFont="1" applyFill="1" applyBorder="1">
      <alignment vertical="center"/>
    </xf>
    <xf numFmtId="176" fontId="18" fillId="0" borderId="12" xfId="0" applyNumberFormat="1" applyFont="1" applyFill="1" applyBorder="1">
      <alignment vertical="center"/>
    </xf>
    <xf numFmtId="176" fontId="18" fillId="0" borderId="12" xfId="0" applyNumberFormat="1" applyFont="1" applyFill="1" applyBorder="1" applyAlignment="1"/>
    <xf numFmtId="176" fontId="18" fillId="0" borderId="12" xfId="0" applyNumberFormat="1" applyFont="1" applyFill="1" applyBorder="1" applyAlignment="1">
      <alignment horizontal="center" vertical="center"/>
    </xf>
    <xf numFmtId="176" fontId="18" fillId="9" borderId="12" xfId="0" applyNumberFormat="1" applyFont="1" applyFill="1" applyBorder="1" applyAlignment="1"/>
    <xf numFmtId="0" fontId="21" fillId="11" borderId="8" xfId="0" applyFont="1" applyFill="1" applyBorder="1" applyAlignment="1">
      <alignment horizontal="left"/>
    </xf>
    <xf numFmtId="176" fontId="24" fillId="12" borderId="12" xfId="0" applyNumberFormat="1" applyFont="1" applyFill="1" applyBorder="1" applyAlignment="1"/>
    <xf numFmtId="176" fontId="25" fillId="12" borderId="12" xfId="0" applyNumberFormat="1" applyFont="1" applyFill="1" applyBorder="1" applyAlignment="1"/>
    <xf numFmtId="176" fontId="25" fillId="12" borderId="8" xfId="0" applyNumberFormat="1" applyFont="1" applyFill="1" applyBorder="1" applyAlignment="1"/>
    <xf numFmtId="176" fontId="18" fillId="0" borderId="17" xfId="0" applyNumberFormat="1" applyFont="1" applyFill="1" applyBorder="1" applyAlignment="1">
      <alignment horizontal="right" vertical="top" wrapText="1"/>
    </xf>
    <xf numFmtId="176" fontId="18" fillId="0" borderId="12" xfId="0" applyNumberFormat="1" applyFont="1" applyFill="1" applyBorder="1" applyAlignment="1">
      <alignment horizontal="left" vertical="top" wrapText="1"/>
    </xf>
    <xf numFmtId="176" fontId="18" fillId="0" borderId="0" xfId="0" applyNumberFormat="1" applyFont="1" applyFill="1" applyBorder="1" applyAlignment="1">
      <alignment horizontal="center" vertical="center"/>
    </xf>
    <xf numFmtId="0" fontId="21" fillId="11" borderId="8" xfId="0" applyFont="1" applyFill="1" applyBorder="1" applyAlignment="1"/>
    <xf numFmtId="176" fontId="18" fillId="0" borderId="17" xfId="0" applyNumberFormat="1" applyFont="1" applyFill="1" applyBorder="1" applyAlignment="1">
      <alignment vertical="top"/>
    </xf>
    <xf numFmtId="176" fontId="18" fillId="0" borderId="12" xfId="0" applyNumberFormat="1" applyFont="1" applyFill="1" applyBorder="1" applyAlignment="1">
      <alignment horizontal="center" vertical="top" wrapText="1"/>
    </xf>
    <xf numFmtId="176" fontId="18" fillId="9" borderId="9" xfId="0" applyNumberFormat="1" applyFont="1" applyFill="1" applyBorder="1" applyAlignment="1"/>
    <xf numFmtId="0" fontId="21" fillId="11" borderId="8" xfId="0" applyFont="1" applyFill="1" applyBorder="1" applyAlignment="1">
      <alignment vertical="center" wrapText="1"/>
    </xf>
    <xf numFmtId="176" fontId="19" fillId="10" borderId="1" xfId="0" applyNumberFormat="1" applyFont="1" applyFill="1" applyBorder="1" applyAlignment="1"/>
    <xf numFmtId="176" fontId="19" fillId="10" borderId="8" xfId="0" applyNumberFormat="1" applyFont="1" applyFill="1" applyBorder="1" applyAlignment="1"/>
    <xf numFmtId="176" fontId="19" fillId="10" borderId="17" xfId="0" applyNumberFormat="1" applyFont="1" applyFill="1" applyBorder="1" applyAlignment="1"/>
    <xf numFmtId="0" fontId="17" fillId="0" borderId="0" xfId="0" applyFont="1" applyFill="1" applyBorder="1" applyAlignment="1">
      <alignment horizontal="center" vertical="center"/>
    </xf>
    <xf numFmtId="176" fontId="18" fillId="0" borderId="0" xfId="0" applyNumberFormat="1" applyFont="1" applyFill="1" applyBorder="1">
      <alignment vertical="center"/>
    </xf>
    <xf numFmtId="0" fontId="26" fillId="12" borderId="8" xfId="0" applyFont="1" applyFill="1" applyBorder="1" applyAlignment="1">
      <alignment horizontal="center" vertical="center"/>
    </xf>
    <xf numFmtId="0" fontId="27" fillId="0" borderId="12" xfId="0" applyFont="1" applyFill="1" applyBorder="1">
      <alignment vertical="center"/>
    </xf>
    <xf numFmtId="0" fontId="27" fillId="0" borderId="0" xfId="0" applyFont="1" applyFill="1" applyBorder="1" applyAlignment="1">
      <alignment horizontal="right" vertical="center"/>
    </xf>
    <xf numFmtId="0" fontId="28" fillId="13" borderId="0" xfId="0" applyFont="1" applyFill="1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8" fillId="13" borderId="0" xfId="0" applyFont="1" applyFill="1" applyBorder="1" applyAlignment="1">
      <alignment horizontal="center" vertical="center"/>
    </xf>
    <xf numFmtId="176" fontId="18" fillId="7" borderId="12" xfId="0" applyNumberFormat="1" applyFont="1" applyFill="1" applyBorder="1" applyAlignment="1"/>
    <xf numFmtId="176" fontId="18" fillId="3" borderId="12" xfId="0" applyNumberFormat="1" applyFont="1" applyFill="1" applyBorder="1" applyAlignment="1"/>
    <xf numFmtId="176" fontId="18" fillId="0" borderId="0" xfId="0" applyNumberFormat="1" applyFont="1" applyFill="1" applyBorder="1" applyAlignment="1"/>
    <xf numFmtId="176" fontId="18" fillId="14" borderId="12" xfId="0" applyNumberFormat="1" applyFont="1" applyFill="1" applyBorder="1" applyAlignment="1"/>
    <xf numFmtId="178" fontId="18" fillId="0" borderId="12" xfId="0" applyNumberFormat="1" applyFont="1" applyFill="1" applyBorder="1" applyAlignment="1"/>
    <xf numFmtId="176" fontId="18" fillId="16" borderId="12" xfId="0" applyNumberFormat="1" applyFont="1" applyFill="1" applyBorder="1" applyAlignment="1"/>
    <xf numFmtId="178" fontId="18" fillId="15" borderId="12" xfId="0" applyNumberFormat="1" applyFont="1" applyFill="1" applyBorder="1" applyAlignment="1"/>
    <xf numFmtId="0" fontId="18" fillId="10" borderId="12" xfId="0" applyFont="1" applyFill="1" applyBorder="1" applyAlignment="1">
      <alignment horizontal="center" vertical="center" wrapText="1"/>
    </xf>
    <xf numFmtId="176" fontId="4" fillId="7" borderId="8" xfId="0" applyNumberFormat="1" applyFont="1" applyFill="1" applyBorder="1" applyAlignment="1"/>
    <xf numFmtId="176" fontId="11" fillId="5" borderId="8" xfId="0" applyNumberFormat="1" applyFont="1" applyFill="1" applyBorder="1" applyAlignment="1"/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76" fontId="3" fillId="0" borderId="12" xfId="0" applyNumberFormat="1" applyFont="1" applyBorder="1">
      <alignment vertical="center"/>
    </xf>
    <xf numFmtId="176" fontId="3" fillId="2" borderId="12" xfId="0" applyNumberFormat="1" applyFont="1" applyFill="1" applyBorder="1">
      <alignment vertical="center"/>
    </xf>
    <xf numFmtId="178" fontId="3" fillId="0" borderId="12" xfId="0" applyNumberFormat="1" applyFont="1" applyBorder="1">
      <alignment vertical="center"/>
    </xf>
    <xf numFmtId="176" fontId="3" fillId="3" borderId="12" xfId="0" applyNumberFormat="1" applyFont="1" applyFill="1" applyBorder="1">
      <alignment vertical="center"/>
    </xf>
    <xf numFmtId="176" fontId="3" fillId="6" borderId="12" xfId="0" applyNumberFormat="1" applyFont="1" applyFill="1" applyBorder="1">
      <alignment vertical="center"/>
    </xf>
    <xf numFmtId="176" fontId="3" fillId="14" borderId="12" xfId="0" applyNumberFormat="1" applyFont="1" applyFill="1" applyBorder="1">
      <alignment vertical="center"/>
    </xf>
    <xf numFmtId="178" fontId="3" fillId="14" borderId="12" xfId="0" applyNumberFormat="1" applyFont="1" applyFill="1" applyBorder="1">
      <alignment vertical="center"/>
    </xf>
    <xf numFmtId="178" fontId="3" fillId="2" borderId="12" xfId="0" applyNumberFormat="1" applyFont="1" applyFill="1" applyBorder="1">
      <alignment vertical="center"/>
    </xf>
    <xf numFmtId="0" fontId="27" fillId="0" borderId="0" xfId="0" applyFont="1" applyFill="1" applyBorder="1">
      <alignment vertical="center"/>
    </xf>
    <xf numFmtId="179" fontId="3" fillId="3" borderId="12" xfId="0" applyNumberFormat="1" applyFont="1" applyFill="1" applyBorder="1">
      <alignment vertical="center"/>
    </xf>
    <xf numFmtId="176" fontId="3" fillId="0" borderId="15" xfId="0" applyNumberFormat="1" applyFont="1" applyBorder="1">
      <alignment vertical="center"/>
    </xf>
    <xf numFmtId="176" fontId="3" fillId="14" borderId="8" xfId="0" applyNumberFormat="1" applyFont="1" applyFill="1" applyBorder="1">
      <alignment vertical="center"/>
    </xf>
    <xf numFmtId="176" fontId="3" fillId="3" borderId="8" xfId="0" applyNumberFormat="1" applyFont="1" applyFill="1" applyBorder="1">
      <alignment vertical="center"/>
    </xf>
    <xf numFmtId="178" fontId="3" fillId="6" borderId="12" xfId="0" applyNumberFormat="1" applyFont="1" applyFill="1" applyBorder="1">
      <alignment vertical="center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4" borderId="8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6" fillId="3" borderId="8" xfId="0" applyNumberFormat="1" applyFont="1" applyFill="1" applyBorder="1">
      <alignment vertical="center"/>
    </xf>
    <xf numFmtId="0" fontId="6" fillId="4" borderId="8" xfId="0" applyFont="1" applyFill="1" applyBorder="1" applyAlignment="1">
      <alignment horizontal="center" vertical="center"/>
    </xf>
    <xf numFmtId="177" fontId="6" fillId="3" borderId="8" xfId="0" applyNumberFormat="1" applyFont="1" applyFill="1" applyBorder="1">
      <alignment vertical="center"/>
    </xf>
    <xf numFmtId="0" fontId="29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7" borderId="12" xfId="0" applyFont="1" applyFill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 shrinkToFit="1"/>
    </xf>
    <xf numFmtId="0" fontId="0" fillId="0" borderId="9" xfId="0" applyBorder="1">
      <alignment vertical="center"/>
    </xf>
    <xf numFmtId="0" fontId="3" fillId="4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6" fillId="4" borderId="8" xfId="0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4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shrinkToFit="1"/>
    </xf>
    <xf numFmtId="0" fontId="0" fillId="0" borderId="15" xfId="0" applyBorder="1">
      <alignment vertical="center"/>
    </xf>
    <xf numFmtId="176" fontId="0" fillId="0" borderId="9" xfId="0" applyNumberFormat="1" applyBorder="1">
      <alignment vertical="center"/>
    </xf>
    <xf numFmtId="0" fontId="10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176" fontId="4" fillId="3" borderId="12" xfId="0" applyNumberFormat="1" applyFont="1" applyFill="1" applyBorder="1" applyAlignment="1">
      <alignment shrinkToFit="1"/>
    </xf>
    <xf numFmtId="176" fontId="6" fillId="3" borderId="8" xfId="0" applyNumberFormat="1" applyFont="1" applyFill="1" applyBorder="1" applyAlignment="1">
      <alignment shrinkToFit="1"/>
    </xf>
    <xf numFmtId="176" fontId="11" fillId="5" borderId="12" xfId="0" applyNumberFormat="1" applyFont="1" applyFill="1" applyBorder="1" applyAlignment="1">
      <alignment shrinkToFit="1"/>
    </xf>
    <xf numFmtId="176" fontId="12" fillId="5" borderId="8" xfId="0" applyNumberFormat="1" applyFont="1" applyFill="1" applyBorder="1" applyAlignment="1">
      <alignment shrinkToFit="1"/>
    </xf>
    <xf numFmtId="0" fontId="3" fillId="4" borderId="7" xfId="0" applyFont="1" applyFill="1" applyBorder="1" applyAlignment="1">
      <alignment vertical="center" wrapText="1"/>
    </xf>
    <xf numFmtId="0" fontId="6" fillId="4" borderId="7" xfId="0" applyFont="1" applyFill="1" applyBorder="1">
      <alignment vertical="center"/>
    </xf>
    <xf numFmtId="176" fontId="4" fillId="2" borderId="12" xfId="0" applyNumberFormat="1" applyFont="1" applyFill="1" applyBorder="1" applyAlignment="1">
      <alignment shrinkToFi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>
      <alignment vertical="center"/>
    </xf>
    <xf numFmtId="0" fontId="6" fillId="7" borderId="8" xfId="0" applyFont="1" applyFill="1" applyBorder="1" applyAlignment="1">
      <alignment vertical="center" wrapText="1"/>
    </xf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176" fontId="6" fillId="3" borderId="8" xfId="0" applyNumberFormat="1" applyFont="1" applyFill="1" applyBorder="1" applyAlignment="1">
      <alignment shrinkToFit="1"/>
    </xf>
    <xf numFmtId="176" fontId="11" fillId="5" borderId="12" xfId="0" applyNumberFormat="1" applyFont="1" applyFill="1" applyBorder="1" applyAlignment="1">
      <alignment shrinkToFit="1"/>
    </xf>
    <xf numFmtId="176" fontId="12" fillId="5" borderId="8" xfId="0" applyNumberFormat="1" applyFont="1" applyFill="1" applyBorder="1" applyAlignment="1">
      <alignment shrinkToFit="1"/>
    </xf>
    <xf numFmtId="176" fontId="4" fillId="2" borderId="12" xfId="0" applyNumberFormat="1" applyFont="1" applyFill="1" applyBorder="1" applyAlignment="1">
      <alignment shrinkToFit="1"/>
    </xf>
    <xf numFmtId="176" fontId="6" fillId="3" borderId="6" xfId="0" applyNumberFormat="1" applyFont="1" applyFill="1" applyBorder="1">
      <alignment vertical="center"/>
    </xf>
    <xf numFmtId="0" fontId="6" fillId="0" borderId="1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176" fontId="4" fillId="7" borderId="12" xfId="0" applyNumberFormat="1" applyFont="1" applyFill="1" applyBorder="1" applyAlignment="1">
      <alignment shrinkToFit="1"/>
    </xf>
    <xf numFmtId="176" fontId="30" fillId="7" borderId="12" xfId="0" applyNumberFormat="1" applyFont="1" applyFill="1" applyBorder="1" applyAlignment="1">
      <alignment shrinkToFit="1"/>
    </xf>
    <xf numFmtId="177" fontId="10" fillId="7" borderId="12" xfId="0" applyNumberFormat="1" applyFont="1" applyFill="1" applyBorder="1" applyAlignment="1">
      <alignment shrinkToFit="1"/>
    </xf>
    <xf numFmtId="176" fontId="4" fillId="14" borderId="12" xfId="0" applyNumberFormat="1" applyFont="1" applyFill="1" applyBorder="1" applyAlignment="1">
      <alignment shrinkToFit="1"/>
    </xf>
    <xf numFmtId="177" fontId="10" fillId="14" borderId="12" xfId="0" applyNumberFormat="1" applyFont="1" applyFill="1" applyBorder="1" applyAlignment="1">
      <alignment shrinkToFit="1"/>
    </xf>
    <xf numFmtId="176" fontId="18" fillId="7" borderId="1" xfId="0" applyNumberFormat="1" applyFont="1" applyFill="1" applyBorder="1" applyAlignment="1"/>
    <xf numFmtId="178" fontId="18" fillId="15" borderId="1" xfId="0" applyNumberFormat="1" applyFont="1" applyFill="1" applyBorder="1" applyAlignment="1"/>
    <xf numFmtId="176" fontId="18" fillId="16" borderId="1" xfId="0" applyNumberFormat="1" applyFont="1" applyFill="1" applyBorder="1" applyAlignment="1"/>
    <xf numFmtId="176" fontId="18" fillId="0" borderId="17" xfId="0" applyNumberFormat="1" applyFont="1" applyFill="1" applyBorder="1" applyAlignment="1"/>
    <xf numFmtId="176" fontId="19" fillId="7" borderId="33" xfId="0" applyNumberFormat="1" applyFont="1" applyFill="1" applyBorder="1" applyAlignment="1"/>
    <xf numFmtId="178" fontId="19" fillId="15" borderId="23" xfId="0" applyNumberFormat="1" applyFont="1" applyFill="1" applyBorder="1" applyAlignment="1"/>
    <xf numFmtId="176" fontId="19" fillId="16" borderId="25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176" fontId="6" fillId="7" borderId="12" xfId="0" applyNumberFormat="1" applyFont="1" applyFill="1" applyBorder="1" applyAlignment="1"/>
    <xf numFmtId="176" fontId="6" fillId="3" borderId="12" xfId="0" applyNumberFormat="1" applyFont="1" applyFill="1" applyBorder="1" applyAlignment="1"/>
    <xf numFmtId="0" fontId="18" fillId="17" borderId="1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176" fontId="13" fillId="5" borderId="6" xfId="0" applyNumberFormat="1" applyFont="1" applyFill="1" applyBorder="1" applyAlignment="1">
      <alignment horizontal="center"/>
    </xf>
    <xf numFmtId="176" fontId="13" fillId="5" borderId="11" xfId="0" applyNumberFormat="1" applyFont="1" applyFill="1" applyBorder="1" applyAlignment="1">
      <alignment horizontal="center"/>
    </xf>
    <xf numFmtId="176" fontId="13" fillId="5" borderId="7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8" fillId="11" borderId="9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31" xfId="0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/>
    </xf>
    <xf numFmtId="0" fontId="18" fillId="11" borderId="15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center" vertical="center"/>
    </xf>
    <xf numFmtId="0" fontId="20" fillId="11" borderId="9" xfId="0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26" fillId="12" borderId="6" xfId="0" applyFont="1" applyFill="1" applyBorder="1" applyAlignment="1">
      <alignment horizontal="center" vertical="center"/>
    </xf>
    <xf numFmtId="0" fontId="26" fillId="12" borderId="11" xfId="0" applyFont="1" applyFill="1" applyBorder="1" applyAlignment="1">
      <alignment horizontal="center" vertical="center"/>
    </xf>
    <xf numFmtId="0" fontId="26" fillId="12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8" fillId="11" borderId="26" xfId="0" applyFont="1" applyFill="1" applyBorder="1" applyAlignment="1">
      <alignment horizontal="center" vertical="center"/>
    </xf>
    <xf numFmtId="0" fontId="18" fillId="11" borderId="27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/>
    </xf>
    <xf numFmtId="0" fontId="18" fillId="11" borderId="28" xfId="0" applyFont="1" applyFill="1" applyBorder="1" applyAlignment="1">
      <alignment horizontal="center" vertical="center"/>
    </xf>
    <xf numFmtId="0" fontId="18" fillId="11" borderId="0" xfId="0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18" fillId="11" borderId="29" xfId="0" applyFont="1" applyFill="1" applyBorder="1" applyAlignment="1">
      <alignment horizontal="center" vertical="center"/>
    </xf>
    <xf numFmtId="0" fontId="18" fillId="11" borderId="30" xfId="0" applyFont="1" applyFill="1" applyBorder="1" applyAlignment="1">
      <alignment horizontal="center" vertical="center"/>
    </xf>
    <xf numFmtId="0" fontId="18" fillId="11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0" fontId="19" fillId="9" borderId="6" xfId="0" applyFont="1" applyFill="1" applyBorder="1" applyAlignment="1">
      <alignment horizontal="left" vertical="center"/>
    </xf>
    <xf numFmtId="0" fontId="19" fillId="9" borderId="11" xfId="0" applyFont="1" applyFill="1" applyBorder="1" applyAlignment="1">
      <alignment horizontal="left" vertical="center"/>
    </xf>
    <xf numFmtId="0" fontId="19" fillId="9" borderId="7" xfId="0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3" fillId="7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/>
    </xf>
    <xf numFmtId="176" fontId="3" fillId="0" borderId="17" xfId="0" applyNumberFormat="1" applyFont="1" applyBorder="1" applyAlignment="1">
      <alignment horizontal="center"/>
    </xf>
    <xf numFmtId="0" fontId="3" fillId="4" borderId="2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left" vertical="top" wrapText="1"/>
    </xf>
    <xf numFmtId="0" fontId="6" fillId="4" borderId="19" xfId="0" applyFont="1" applyFill="1" applyBorder="1" applyAlignment="1">
      <alignment horizontal="left" vertical="top" wrapText="1"/>
    </xf>
    <xf numFmtId="0" fontId="6" fillId="7" borderId="20" xfId="0" applyFont="1" applyFill="1" applyBorder="1" applyAlignment="1">
      <alignment horizontal="left" vertical="top" wrapText="1"/>
    </xf>
    <xf numFmtId="0" fontId="6" fillId="7" borderId="21" xfId="0" applyFont="1" applyFill="1" applyBorder="1" applyAlignment="1">
      <alignment horizontal="left" vertical="top" wrapText="1"/>
    </xf>
    <xf numFmtId="0" fontId="6" fillId="7" borderId="19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54"/>
  <sheetViews>
    <sheetView topLeftCell="A36" workbookViewId="0">
      <selection activeCell="C39" sqref="C39"/>
    </sheetView>
  </sheetViews>
  <sheetFormatPr defaultRowHeight="13.2" x14ac:dyDescent="0.2"/>
  <cols>
    <col min="3" max="3" width="4.6640625" customWidth="1"/>
    <col min="4" max="4" width="24.33203125" customWidth="1"/>
    <col min="5" max="5" width="5" customWidth="1"/>
    <col min="6" max="6" width="4.33203125" customWidth="1"/>
    <col min="7" max="7" width="4.6640625" customWidth="1"/>
    <col min="8" max="8" width="4" customWidth="1"/>
  </cols>
  <sheetData>
    <row r="1" spans="3:28" hidden="1" x14ac:dyDescent="0.2"/>
    <row r="2" spans="3:28" ht="23.4" hidden="1" x14ac:dyDescent="0.2">
      <c r="C2" s="254" t="s">
        <v>0</v>
      </c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</row>
    <row r="3" spans="3:28" ht="13.8" hidden="1" thickBot="1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3:28" ht="27" hidden="1" thickBot="1" x14ac:dyDescent="0.25">
      <c r="C4" s="1"/>
      <c r="D4" s="2" t="s">
        <v>1</v>
      </c>
      <c r="E4" s="255" t="s">
        <v>2</v>
      </c>
      <c r="F4" s="256"/>
      <c r="G4" s="256"/>
      <c r="H4" s="257"/>
      <c r="I4" s="258"/>
      <c r="J4" s="3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37" t="s">
        <v>3</v>
      </c>
      <c r="X4" s="238"/>
      <c r="Y4" s="15" t="s">
        <v>4</v>
      </c>
      <c r="Z4" s="15" t="s">
        <v>5</v>
      </c>
      <c r="AA4" s="15" t="s">
        <v>6</v>
      </c>
      <c r="AB4" s="1"/>
    </row>
    <row r="5" spans="3:28" ht="16.8" hidden="1" thickBot="1" x14ac:dyDescent="0.25">
      <c r="C5" s="1"/>
      <c r="D5" s="2" t="s">
        <v>7</v>
      </c>
      <c r="E5" s="255" t="s">
        <v>8</v>
      </c>
      <c r="F5" s="256"/>
      <c r="G5" s="256"/>
      <c r="H5" s="257"/>
      <c r="I5" s="258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37" t="s">
        <v>9</v>
      </c>
      <c r="X5" s="238"/>
      <c r="Y5" s="4" t="s">
        <v>10</v>
      </c>
      <c r="Z5" s="4" t="s">
        <v>11</v>
      </c>
      <c r="AA5" s="4" t="s">
        <v>1</v>
      </c>
      <c r="AB5" s="1"/>
    </row>
    <row r="6" spans="3:28" ht="13.8" hidden="1" thickBot="1" x14ac:dyDescent="0.25">
      <c r="C6" s="1"/>
      <c r="D6" s="5" t="s">
        <v>12</v>
      </c>
      <c r="E6" s="236" t="s">
        <v>13</v>
      </c>
      <c r="F6" s="236"/>
      <c r="G6" s="236"/>
      <c r="H6" s="236"/>
      <c r="I6" s="236"/>
      <c r="J6" s="3"/>
      <c r="K6" s="3" t="s">
        <v>14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37" t="s">
        <v>15</v>
      </c>
      <c r="X6" s="238"/>
      <c r="Y6" s="4" t="s">
        <v>16</v>
      </c>
      <c r="Z6" s="4" t="s">
        <v>16</v>
      </c>
      <c r="AA6" s="43" t="s">
        <v>2</v>
      </c>
      <c r="AB6" s="1"/>
    </row>
    <row r="7" spans="3:28" ht="13.8" hidden="1" thickBot="1" x14ac:dyDescent="0.25">
      <c r="C7" s="1"/>
      <c r="D7" s="242" t="s">
        <v>17</v>
      </c>
      <c r="E7" s="243"/>
      <c r="F7" s="243"/>
      <c r="G7" s="243"/>
      <c r="H7" s="243"/>
      <c r="I7" s="244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37" t="s">
        <v>18</v>
      </c>
      <c r="X7" s="238"/>
      <c r="Y7" s="4" t="s">
        <v>19</v>
      </c>
      <c r="Z7" s="4" t="s">
        <v>19</v>
      </c>
      <c r="AA7" s="42" t="s">
        <v>19</v>
      </c>
      <c r="AB7" s="1"/>
    </row>
    <row r="8" spans="3:28" hidden="1" x14ac:dyDescent="0.2"/>
    <row r="9" spans="3:28" hidden="1" x14ac:dyDescent="0.2">
      <c r="C9" s="245" t="s">
        <v>20</v>
      </c>
      <c r="D9" s="250" t="s">
        <v>21</v>
      </c>
      <c r="E9" s="251" t="s">
        <v>22</v>
      </c>
      <c r="F9" s="251" t="s">
        <v>23</v>
      </c>
      <c r="G9" s="245" t="s">
        <v>24</v>
      </c>
      <c r="H9" s="245" t="s">
        <v>25</v>
      </c>
      <c r="I9" s="245" t="s">
        <v>26</v>
      </c>
      <c r="J9" s="12" t="s">
        <v>27</v>
      </c>
      <c r="K9" s="245" t="s">
        <v>28</v>
      </c>
      <c r="L9" s="6" t="s">
        <v>29</v>
      </c>
      <c r="M9" s="6" t="s">
        <v>29</v>
      </c>
      <c r="N9" s="6" t="s">
        <v>29</v>
      </c>
      <c r="O9" s="6" t="s">
        <v>29</v>
      </c>
      <c r="P9" s="6" t="s">
        <v>29</v>
      </c>
      <c r="Q9" s="6" t="s">
        <v>29</v>
      </c>
      <c r="R9" s="6" t="s">
        <v>29</v>
      </c>
      <c r="S9" s="6" t="s">
        <v>29</v>
      </c>
      <c r="T9" s="6" t="s">
        <v>29</v>
      </c>
      <c r="U9" s="6" t="s">
        <v>30</v>
      </c>
      <c r="V9" s="6" t="s">
        <v>30</v>
      </c>
      <c r="W9" s="6" t="s">
        <v>30</v>
      </c>
      <c r="X9" s="245" t="s">
        <v>31</v>
      </c>
      <c r="Y9" s="245" t="s">
        <v>32</v>
      </c>
      <c r="Z9" s="245" t="s">
        <v>33</v>
      </c>
      <c r="AA9" s="245" t="s">
        <v>34</v>
      </c>
      <c r="AB9" s="245" t="s">
        <v>35</v>
      </c>
    </row>
    <row r="10" spans="3:28" hidden="1" x14ac:dyDescent="0.2">
      <c r="C10" s="248"/>
      <c r="D10" s="246"/>
      <c r="E10" s="252"/>
      <c r="F10" s="252"/>
      <c r="G10" s="246"/>
      <c r="H10" s="246"/>
      <c r="I10" s="246"/>
      <c r="J10" s="13" t="s">
        <v>36</v>
      </c>
      <c r="K10" s="246"/>
      <c r="L10" s="6" t="s">
        <v>37</v>
      </c>
      <c r="M10" s="6" t="s">
        <v>38</v>
      </c>
      <c r="N10" s="6" t="s">
        <v>39</v>
      </c>
      <c r="O10" s="6" t="s">
        <v>40</v>
      </c>
      <c r="P10" s="6" t="s">
        <v>41</v>
      </c>
      <c r="Q10" s="6" t="s">
        <v>42</v>
      </c>
      <c r="R10" s="6" t="s">
        <v>43</v>
      </c>
      <c r="S10" s="6" t="s">
        <v>44</v>
      </c>
      <c r="T10" s="6" t="s">
        <v>45</v>
      </c>
      <c r="U10" s="6" t="s">
        <v>46</v>
      </c>
      <c r="V10" s="6" t="s">
        <v>47</v>
      </c>
      <c r="W10" s="6" t="s">
        <v>48</v>
      </c>
      <c r="X10" s="248"/>
      <c r="Y10" s="248"/>
      <c r="Z10" s="248"/>
      <c r="AA10" s="248"/>
      <c r="AB10" s="248"/>
    </row>
    <row r="11" spans="3:28" hidden="1" x14ac:dyDescent="0.2">
      <c r="C11" s="249"/>
      <c r="D11" s="247"/>
      <c r="E11" s="253"/>
      <c r="F11" s="253"/>
      <c r="G11" s="247"/>
      <c r="H11" s="247"/>
      <c r="I11" s="247"/>
      <c r="J11" s="14" t="s">
        <v>49</v>
      </c>
      <c r="K11" s="247"/>
      <c r="L11" s="6" t="s">
        <v>50</v>
      </c>
      <c r="M11" s="6" t="s">
        <v>50</v>
      </c>
      <c r="N11" s="6" t="s">
        <v>50</v>
      </c>
      <c r="O11" s="6" t="s">
        <v>50</v>
      </c>
      <c r="P11" s="6" t="s">
        <v>50</v>
      </c>
      <c r="Q11" s="6" t="s">
        <v>50</v>
      </c>
      <c r="R11" s="6" t="s">
        <v>50</v>
      </c>
      <c r="S11" s="6" t="s">
        <v>50</v>
      </c>
      <c r="T11" s="6" t="s">
        <v>50</v>
      </c>
      <c r="U11" s="6" t="s">
        <v>50</v>
      </c>
      <c r="V11" s="6" t="s">
        <v>50</v>
      </c>
      <c r="W11" s="6" t="s">
        <v>50</v>
      </c>
      <c r="X11" s="249"/>
      <c r="Y11" s="249"/>
      <c r="Z11" s="249"/>
      <c r="AA11" s="249"/>
      <c r="AB11" s="249"/>
    </row>
    <row r="12" spans="3:28" ht="39.6" hidden="1" x14ac:dyDescent="0.2">
      <c r="C12" s="7"/>
      <c r="D12" s="7"/>
      <c r="E12" s="7"/>
      <c r="F12" s="7"/>
      <c r="G12" s="7"/>
      <c r="H12" s="7"/>
      <c r="I12" s="8" t="s">
        <v>51</v>
      </c>
      <c r="J12" s="8" t="s">
        <v>52</v>
      </c>
      <c r="K12" s="8" t="s">
        <v>53</v>
      </c>
      <c r="L12" s="8" t="s">
        <v>54</v>
      </c>
      <c r="M12" s="8" t="s">
        <v>55</v>
      </c>
      <c r="N12" s="8" t="s">
        <v>56</v>
      </c>
      <c r="O12" s="8" t="s">
        <v>57</v>
      </c>
      <c r="P12" s="8" t="s">
        <v>58</v>
      </c>
      <c r="Q12" s="8" t="s">
        <v>59</v>
      </c>
      <c r="R12" s="8" t="s">
        <v>60</v>
      </c>
      <c r="S12" s="8" t="s">
        <v>61</v>
      </c>
      <c r="T12" s="8" t="s">
        <v>62</v>
      </c>
      <c r="U12" s="8" t="s">
        <v>63</v>
      </c>
      <c r="V12" s="8" t="s">
        <v>64</v>
      </c>
      <c r="W12" s="8" t="s">
        <v>65</v>
      </c>
      <c r="X12" s="9" t="s">
        <v>66</v>
      </c>
      <c r="Y12" s="10" t="s">
        <v>67</v>
      </c>
      <c r="Z12" s="16" t="s">
        <v>68</v>
      </c>
      <c r="AA12" s="10" t="s">
        <v>69</v>
      </c>
      <c r="AB12" s="10" t="s">
        <v>70</v>
      </c>
    </row>
    <row r="13" spans="3:28" ht="13.8" hidden="1" thickBot="1" x14ac:dyDescent="0.25">
      <c r="C13" s="7"/>
      <c r="D13" s="1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11"/>
      <c r="Y13" s="7"/>
      <c r="Z13" s="7"/>
      <c r="AA13" s="11"/>
      <c r="AB13" s="11"/>
    </row>
    <row r="14" spans="3:28" ht="15" hidden="1" thickBot="1" x14ac:dyDescent="0.25">
      <c r="C14" s="17" t="s">
        <v>71</v>
      </c>
      <c r="D14" s="18" t="s">
        <v>72</v>
      </c>
      <c r="E14" s="19" t="s">
        <v>73</v>
      </c>
      <c r="F14" s="20" t="s">
        <v>74</v>
      </c>
      <c r="G14" s="20"/>
      <c r="H14" s="20"/>
      <c r="I14" s="28">
        <v>0</v>
      </c>
      <c r="J14" s="28">
        <v>700</v>
      </c>
      <c r="K14" s="21">
        <v>860</v>
      </c>
      <c r="L14" s="21">
        <v>30</v>
      </c>
      <c r="M14" s="21">
        <v>40</v>
      </c>
      <c r="N14" s="21">
        <v>50</v>
      </c>
      <c r="O14" s="21">
        <v>70</v>
      </c>
      <c r="P14" s="21">
        <v>80</v>
      </c>
      <c r="Q14" s="21">
        <v>80</v>
      </c>
      <c r="R14" s="21">
        <v>80</v>
      </c>
      <c r="S14" s="21">
        <v>80</v>
      </c>
      <c r="T14" s="21">
        <v>100</v>
      </c>
      <c r="U14" s="21">
        <v>100</v>
      </c>
      <c r="V14" s="21">
        <v>50</v>
      </c>
      <c r="W14" s="22">
        <v>100</v>
      </c>
      <c r="X14" s="23">
        <v>860</v>
      </c>
      <c r="Y14" s="24">
        <v>0</v>
      </c>
      <c r="Z14" s="25">
        <v>1</v>
      </c>
      <c r="AA14" s="23">
        <v>160</v>
      </c>
      <c r="AB14" s="26">
        <v>0.23</v>
      </c>
    </row>
    <row r="15" spans="3:28" ht="15" hidden="1" thickBot="1" x14ac:dyDescent="0.25">
      <c r="C15" s="27" t="s">
        <v>75</v>
      </c>
      <c r="D15" s="18" t="s">
        <v>76</v>
      </c>
      <c r="E15" s="19" t="s">
        <v>77</v>
      </c>
      <c r="F15" s="20" t="s">
        <v>78</v>
      </c>
      <c r="G15" s="20"/>
      <c r="H15" s="20"/>
      <c r="I15" s="28" t="s">
        <v>79</v>
      </c>
      <c r="J15" s="28">
        <v>100</v>
      </c>
      <c r="K15" s="21">
        <v>90</v>
      </c>
      <c r="L15" s="21">
        <v>90</v>
      </c>
      <c r="M15" s="21">
        <v>90</v>
      </c>
      <c r="N15" s="21">
        <v>90</v>
      </c>
      <c r="O15" s="21">
        <v>90</v>
      </c>
      <c r="P15" s="21">
        <v>90</v>
      </c>
      <c r="Q15" s="21">
        <v>90</v>
      </c>
      <c r="R15" s="21">
        <v>90</v>
      </c>
      <c r="S15" s="21">
        <v>90</v>
      </c>
      <c r="T15" s="21">
        <v>90</v>
      </c>
      <c r="U15" s="21">
        <v>90</v>
      </c>
      <c r="V15" s="21">
        <v>90</v>
      </c>
      <c r="W15" s="21">
        <v>90</v>
      </c>
      <c r="X15" s="28">
        <v>90</v>
      </c>
      <c r="Y15" s="24">
        <v>0</v>
      </c>
      <c r="Z15" s="25">
        <v>1</v>
      </c>
      <c r="AA15" s="23">
        <v>-10</v>
      </c>
      <c r="AB15" s="26">
        <v>-0.1</v>
      </c>
    </row>
    <row r="16" spans="3:28" ht="15" hidden="1" thickBot="1" x14ac:dyDescent="0.25">
      <c r="C16" s="29" t="s">
        <v>80</v>
      </c>
      <c r="D16" s="30" t="s">
        <v>81</v>
      </c>
      <c r="E16" s="20" t="s">
        <v>77</v>
      </c>
      <c r="F16" s="20" t="s">
        <v>78</v>
      </c>
      <c r="G16" s="20"/>
      <c r="H16" s="20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  <c r="V16" s="32"/>
      <c r="W16" s="32"/>
      <c r="X16" s="31"/>
      <c r="Y16" s="31"/>
      <c r="Z16" s="31"/>
      <c r="AA16" s="33"/>
      <c r="AB16" s="31"/>
    </row>
    <row r="17" spans="3:28" ht="29.4" hidden="1" thickBot="1" x14ac:dyDescent="0.25">
      <c r="C17" s="27" t="s">
        <v>82</v>
      </c>
      <c r="D17" s="34" t="s">
        <v>83</v>
      </c>
      <c r="E17" s="19" t="s">
        <v>77</v>
      </c>
      <c r="F17" s="20" t="s">
        <v>78</v>
      </c>
      <c r="G17" s="20" t="s">
        <v>84</v>
      </c>
      <c r="H17" s="35" t="s">
        <v>25</v>
      </c>
      <c r="I17" s="28">
        <v>0</v>
      </c>
      <c r="J17" s="28">
        <v>70000</v>
      </c>
      <c r="K17" s="28">
        <v>77400</v>
      </c>
      <c r="L17" s="28">
        <v>2700</v>
      </c>
      <c r="M17" s="28">
        <v>3600</v>
      </c>
      <c r="N17" s="28">
        <v>4500</v>
      </c>
      <c r="O17" s="28">
        <v>6300</v>
      </c>
      <c r="P17" s="28">
        <v>7200</v>
      </c>
      <c r="Q17" s="28">
        <v>7200</v>
      </c>
      <c r="R17" s="28">
        <v>7200</v>
      </c>
      <c r="S17" s="28">
        <v>7200</v>
      </c>
      <c r="T17" s="28">
        <v>9000</v>
      </c>
      <c r="U17" s="28">
        <v>9000</v>
      </c>
      <c r="V17" s="28">
        <v>4500</v>
      </c>
      <c r="W17" s="28">
        <v>9000</v>
      </c>
      <c r="X17" s="23">
        <v>77400</v>
      </c>
      <c r="Y17" s="24">
        <v>0</v>
      </c>
      <c r="Z17" s="25">
        <v>1</v>
      </c>
      <c r="AA17" s="23">
        <v>7400</v>
      </c>
      <c r="AB17" s="26">
        <v>0.11</v>
      </c>
    </row>
    <row r="18" spans="3:28" ht="14.4" hidden="1" x14ac:dyDescent="0.2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spans="3:28" ht="23.4" hidden="1" x14ac:dyDescent="0.2">
      <c r="C19" s="254" t="s">
        <v>85</v>
      </c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</row>
    <row r="20" spans="3:28" ht="15" hidden="1" thickBot="1" x14ac:dyDescent="0.25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spans="3:28" ht="27" hidden="1" thickBot="1" x14ac:dyDescent="0.25">
      <c r="C21" s="36"/>
      <c r="D21" s="37" t="s">
        <v>1</v>
      </c>
      <c r="E21" s="259" t="s">
        <v>86</v>
      </c>
      <c r="F21" s="260"/>
      <c r="G21" s="260"/>
      <c r="H21" s="261"/>
      <c r="I21" s="262"/>
      <c r="J21" s="38"/>
      <c r="K21" s="38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237" t="s">
        <v>3</v>
      </c>
      <c r="X21" s="238"/>
      <c r="Y21" s="15" t="s">
        <v>4</v>
      </c>
      <c r="Z21" s="15" t="s">
        <v>5</v>
      </c>
      <c r="AA21" s="15" t="s">
        <v>6</v>
      </c>
      <c r="AB21" s="36"/>
    </row>
    <row r="22" spans="3:28" ht="15" hidden="1" thickBot="1" x14ac:dyDescent="0.25">
      <c r="C22" s="36"/>
      <c r="D22" s="37" t="s">
        <v>7</v>
      </c>
      <c r="E22" s="259" t="s">
        <v>87</v>
      </c>
      <c r="F22" s="260"/>
      <c r="G22" s="260"/>
      <c r="H22" s="261"/>
      <c r="I22" s="262"/>
      <c r="J22" s="38"/>
      <c r="K22" s="38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237" t="s">
        <v>9</v>
      </c>
      <c r="X22" s="238"/>
      <c r="Y22" s="4" t="s">
        <v>10</v>
      </c>
      <c r="Z22" s="4" t="s">
        <v>11</v>
      </c>
      <c r="AA22" s="4" t="s">
        <v>1</v>
      </c>
      <c r="AB22" s="36"/>
    </row>
    <row r="23" spans="3:28" ht="15" hidden="1" thickBot="1" x14ac:dyDescent="0.25">
      <c r="C23" s="36"/>
      <c r="D23" s="39" t="s">
        <v>12</v>
      </c>
      <c r="E23" s="266" t="s">
        <v>13</v>
      </c>
      <c r="F23" s="266"/>
      <c r="G23" s="266"/>
      <c r="H23" s="266"/>
      <c r="I23" s="266"/>
      <c r="J23" s="3"/>
      <c r="K23" s="3" t="s">
        <v>88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237" t="s">
        <v>15</v>
      </c>
      <c r="X23" s="238"/>
      <c r="Y23" s="4" t="s">
        <v>16</v>
      </c>
      <c r="Z23" s="4" t="s">
        <v>16</v>
      </c>
      <c r="AA23" s="43" t="s">
        <v>86</v>
      </c>
      <c r="AB23" s="36"/>
    </row>
    <row r="24" spans="3:28" ht="15" hidden="1" thickBot="1" x14ac:dyDescent="0.25">
      <c r="C24" s="36"/>
      <c r="D24" s="263" t="s">
        <v>17</v>
      </c>
      <c r="E24" s="264"/>
      <c r="F24" s="264"/>
      <c r="G24" s="264"/>
      <c r="H24" s="264"/>
      <c r="I24" s="265"/>
      <c r="J24" s="3"/>
      <c r="K24" s="3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237" t="s">
        <v>18</v>
      </c>
      <c r="X24" s="238"/>
      <c r="Y24" s="4" t="s">
        <v>19</v>
      </c>
      <c r="Z24" s="4" t="s">
        <v>19</v>
      </c>
      <c r="AA24" s="42" t="s">
        <v>19</v>
      </c>
      <c r="AB24" s="36"/>
    </row>
    <row r="25" spans="3:28" ht="14.4" hidden="1" x14ac:dyDescent="0.2">
      <c r="C25" s="36"/>
      <c r="D25" s="36"/>
      <c r="E25" s="36"/>
      <c r="F25" s="36"/>
      <c r="G25" s="36"/>
      <c r="H25" s="36"/>
      <c r="I25" s="36"/>
      <c r="J25" s="1"/>
      <c r="K25" s="1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3:28" hidden="1" x14ac:dyDescent="0.2">
      <c r="C26" s="245" t="s">
        <v>20</v>
      </c>
      <c r="D26" s="250" t="s">
        <v>21</v>
      </c>
      <c r="E26" s="251" t="s">
        <v>22</v>
      </c>
      <c r="F26" s="251" t="s">
        <v>23</v>
      </c>
      <c r="G26" s="245" t="s">
        <v>24</v>
      </c>
      <c r="H26" s="245" t="s">
        <v>25</v>
      </c>
      <c r="I26" s="245" t="s">
        <v>26</v>
      </c>
      <c r="J26" s="12" t="s">
        <v>27</v>
      </c>
      <c r="K26" s="245" t="s">
        <v>28</v>
      </c>
      <c r="L26" s="6" t="s">
        <v>29</v>
      </c>
      <c r="M26" s="6" t="s">
        <v>29</v>
      </c>
      <c r="N26" s="6" t="s">
        <v>29</v>
      </c>
      <c r="O26" s="6" t="s">
        <v>29</v>
      </c>
      <c r="P26" s="6" t="s">
        <v>29</v>
      </c>
      <c r="Q26" s="6" t="s">
        <v>29</v>
      </c>
      <c r="R26" s="6" t="s">
        <v>29</v>
      </c>
      <c r="S26" s="6" t="s">
        <v>29</v>
      </c>
      <c r="T26" s="6" t="s">
        <v>29</v>
      </c>
      <c r="U26" s="6" t="s">
        <v>30</v>
      </c>
      <c r="V26" s="6" t="s">
        <v>30</v>
      </c>
      <c r="W26" s="6" t="s">
        <v>30</v>
      </c>
      <c r="X26" s="245" t="s">
        <v>31</v>
      </c>
      <c r="Y26" s="245" t="s">
        <v>32</v>
      </c>
      <c r="Z26" s="245" t="s">
        <v>33</v>
      </c>
      <c r="AA26" s="245" t="s">
        <v>34</v>
      </c>
      <c r="AB26" s="245" t="s">
        <v>89</v>
      </c>
    </row>
    <row r="27" spans="3:28" hidden="1" x14ac:dyDescent="0.2">
      <c r="C27" s="248"/>
      <c r="D27" s="246"/>
      <c r="E27" s="252"/>
      <c r="F27" s="252"/>
      <c r="G27" s="246"/>
      <c r="H27" s="246"/>
      <c r="I27" s="246"/>
      <c r="J27" s="13" t="s">
        <v>36</v>
      </c>
      <c r="K27" s="246"/>
      <c r="L27" s="6" t="s">
        <v>37</v>
      </c>
      <c r="M27" s="6" t="s">
        <v>38</v>
      </c>
      <c r="N27" s="6" t="s">
        <v>39</v>
      </c>
      <c r="O27" s="6" t="s">
        <v>40</v>
      </c>
      <c r="P27" s="6" t="s">
        <v>41</v>
      </c>
      <c r="Q27" s="6" t="s">
        <v>42</v>
      </c>
      <c r="R27" s="6" t="s">
        <v>43</v>
      </c>
      <c r="S27" s="6" t="s">
        <v>44</v>
      </c>
      <c r="T27" s="6" t="s">
        <v>45</v>
      </c>
      <c r="U27" s="6" t="s">
        <v>46</v>
      </c>
      <c r="V27" s="6" t="s">
        <v>47</v>
      </c>
      <c r="W27" s="6" t="s">
        <v>48</v>
      </c>
      <c r="X27" s="248"/>
      <c r="Y27" s="248"/>
      <c r="Z27" s="248"/>
      <c r="AA27" s="248"/>
      <c r="AB27" s="248"/>
    </row>
    <row r="28" spans="3:28" hidden="1" x14ac:dyDescent="0.2">
      <c r="C28" s="249"/>
      <c r="D28" s="247"/>
      <c r="E28" s="253"/>
      <c r="F28" s="253"/>
      <c r="G28" s="247"/>
      <c r="H28" s="247"/>
      <c r="I28" s="247"/>
      <c r="J28" s="14" t="s">
        <v>49</v>
      </c>
      <c r="K28" s="247"/>
      <c r="L28" s="6" t="s">
        <v>50</v>
      </c>
      <c r="M28" s="6" t="s">
        <v>50</v>
      </c>
      <c r="N28" s="6" t="s">
        <v>50</v>
      </c>
      <c r="O28" s="6" t="s">
        <v>50</v>
      </c>
      <c r="P28" s="6" t="s">
        <v>50</v>
      </c>
      <c r="Q28" s="6" t="s">
        <v>50</v>
      </c>
      <c r="R28" s="6" t="s">
        <v>50</v>
      </c>
      <c r="S28" s="6" t="s">
        <v>50</v>
      </c>
      <c r="T28" s="6" t="s">
        <v>50</v>
      </c>
      <c r="U28" s="6" t="s">
        <v>50</v>
      </c>
      <c r="V28" s="6" t="s">
        <v>50</v>
      </c>
      <c r="W28" s="6" t="s">
        <v>50</v>
      </c>
      <c r="X28" s="249"/>
      <c r="Y28" s="249"/>
      <c r="Z28" s="249"/>
      <c r="AA28" s="249"/>
      <c r="AB28" s="249"/>
    </row>
    <row r="29" spans="3:28" ht="39.6" hidden="1" x14ac:dyDescent="0.2">
      <c r="C29" s="7"/>
      <c r="D29" s="7"/>
      <c r="E29" s="7"/>
      <c r="F29" s="7"/>
      <c r="G29" s="7"/>
      <c r="H29" s="7"/>
      <c r="I29" s="8" t="s">
        <v>51</v>
      </c>
      <c r="J29" s="8" t="s">
        <v>52</v>
      </c>
      <c r="K29" s="8" t="s">
        <v>53</v>
      </c>
      <c r="L29" s="8" t="s">
        <v>54</v>
      </c>
      <c r="M29" s="8" t="s">
        <v>55</v>
      </c>
      <c r="N29" s="8" t="s">
        <v>56</v>
      </c>
      <c r="O29" s="8" t="s">
        <v>57</v>
      </c>
      <c r="P29" s="8" t="s">
        <v>58</v>
      </c>
      <c r="Q29" s="8" t="s">
        <v>59</v>
      </c>
      <c r="R29" s="8" t="s">
        <v>60</v>
      </c>
      <c r="S29" s="8" t="s">
        <v>61</v>
      </c>
      <c r="T29" s="8" t="s">
        <v>62</v>
      </c>
      <c r="U29" s="8" t="s">
        <v>63</v>
      </c>
      <c r="V29" s="8" t="s">
        <v>64</v>
      </c>
      <c r="W29" s="8" t="s">
        <v>65</v>
      </c>
      <c r="X29" s="9" t="s">
        <v>66</v>
      </c>
      <c r="Y29" s="10" t="s">
        <v>67</v>
      </c>
      <c r="Z29" s="16" t="s">
        <v>68</v>
      </c>
      <c r="AA29" s="10" t="s">
        <v>69</v>
      </c>
      <c r="AB29" s="10" t="s">
        <v>70</v>
      </c>
    </row>
    <row r="30" spans="3:28" ht="13.8" hidden="1" thickBot="1" x14ac:dyDescent="0.25">
      <c r="C30" s="7"/>
      <c r="D30" s="11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11"/>
      <c r="Y30" s="7"/>
      <c r="Z30" s="7"/>
      <c r="AA30" s="11"/>
      <c r="AB30" s="11"/>
    </row>
    <row r="31" spans="3:28" ht="15" hidden="1" thickBot="1" x14ac:dyDescent="0.25">
      <c r="C31" s="17" t="s">
        <v>71</v>
      </c>
      <c r="D31" s="18" t="s">
        <v>72</v>
      </c>
      <c r="E31" s="19" t="s">
        <v>73</v>
      </c>
      <c r="F31" s="20" t="s">
        <v>74</v>
      </c>
      <c r="G31" s="20"/>
      <c r="H31" s="20"/>
      <c r="I31" s="28">
        <v>0</v>
      </c>
      <c r="J31" s="28">
        <v>300</v>
      </c>
      <c r="K31" s="21">
        <v>400</v>
      </c>
      <c r="L31" s="21">
        <v>20</v>
      </c>
      <c r="M31" s="21">
        <v>20</v>
      </c>
      <c r="N31" s="21">
        <v>20</v>
      </c>
      <c r="O31" s="21">
        <v>30</v>
      </c>
      <c r="P31" s="21">
        <v>30</v>
      </c>
      <c r="Q31" s="21">
        <v>30</v>
      </c>
      <c r="R31" s="21">
        <v>30</v>
      </c>
      <c r="S31" s="21">
        <v>30</v>
      </c>
      <c r="T31" s="21">
        <v>40</v>
      </c>
      <c r="U31" s="21">
        <v>50</v>
      </c>
      <c r="V31" s="21">
        <v>50</v>
      </c>
      <c r="W31" s="21">
        <v>50</v>
      </c>
      <c r="X31" s="23">
        <v>400</v>
      </c>
      <c r="Y31" s="24">
        <v>0</v>
      </c>
      <c r="Z31" s="25">
        <v>1</v>
      </c>
      <c r="AA31" s="23">
        <v>100</v>
      </c>
      <c r="AB31" s="26">
        <v>0.33</v>
      </c>
    </row>
    <row r="32" spans="3:28" ht="15" hidden="1" thickBot="1" x14ac:dyDescent="0.25">
      <c r="C32" s="27" t="s">
        <v>75</v>
      </c>
      <c r="D32" s="18" t="s">
        <v>76</v>
      </c>
      <c r="E32" s="19" t="s">
        <v>77</v>
      </c>
      <c r="F32" s="20" t="s">
        <v>78</v>
      </c>
      <c r="G32" s="20"/>
      <c r="H32" s="20"/>
      <c r="I32" s="28" t="s">
        <v>79</v>
      </c>
      <c r="J32" s="28">
        <v>100</v>
      </c>
      <c r="K32" s="21">
        <v>90</v>
      </c>
      <c r="L32" s="21">
        <v>90</v>
      </c>
      <c r="M32" s="21">
        <v>90</v>
      </c>
      <c r="N32" s="21">
        <v>90</v>
      </c>
      <c r="O32" s="21">
        <v>90</v>
      </c>
      <c r="P32" s="21">
        <v>90</v>
      </c>
      <c r="Q32" s="21">
        <v>90</v>
      </c>
      <c r="R32" s="21">
        <v>90</v>
      </c>
      <c r="S32" s="21">
        <v>90</v>
      </c>
      <c r="T32" s="21">
        <v>90</v>
      </c>
      <c r="U32" s="21">
        <v>90</v>
      </c>
      <c r="V32" s="21">
        <v>90</v>
      </c>
      <c r="W32" s="21">
        <v>90</v>
      </c>
      <c r="X32" s="28">
        <v>90</v>
      </c>
      <c r="Y32" s="24">
        <v>0</v>
      </c>
      <c r="Z32" s="25">
        <v>1</v>
      </c>
      <c r="AA32" s="23">
        <v>-10</v>
      </c>
      <c r="AB32" s="26">
        <v>-0.1</v>
      </c>
    </row>
    <row r="33" spans="3:28" ht="15" hidden="1" thickBot="1" x14ac:dyDescent="0.25">
      <c r="C33" s="29" t="s">
        <v>80</v>
      </c>
      <c r="D33" s="30" t="s">
        <v>81</v>
      </c>
      <c r="E33" s="20" t="s">
        <v>77</v>
      </c>
      <c r="F33" s="20" t="s">
        <v>78</v>
      </c>
      <c r="G33" s="20"/>
      <c r="H33" s="2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2"/>
      <c r="V33" s="32"/>
      <c r="W33" s="32"/>
      <c r="X33" s="31"/>
      <c r="Y33" s="31"/>
      <c r="Z33" s="31"/>
      <c r="AA33" s="33"/>
      <c r="AB33" s="31"/>
    </row>
    <row r="34" spans="3:28" ht="29.4" hidden="1" thickBot="1" x14ac:dyDescent="0.25">
      <c r="C34" s="27" t="s">
        <v>82</v>
      </c>
      <c r="D34" s="34" t="s">
        <v>83</v>
      </c>
      <c r="E34" s="19" t="s">
        <v>77</v>
      </c>
      <c r="F34" s="20" t="s">
        <v>78</v>
      </c>
      <c r="G34" s="20" t="s">
        <v>84</v>
      </c>
      <c r="H34" s="35" t="s">
        <v>25</v>
      </c>
      <c r="I34" s="28">
        <v>0</v>
      </c>
      <c r="J34" s="28">
        <v>30000</v>
      </c>
      <c r="K34" s="28">
        <v>36000</v>
      </c>
      <c r="L34" s="28">
        <v>1800</v>
      </c>
      <c r="M34" s="28">
        <v>1800</v>
      </c>
      <c r="N34" s="28">
        <v>1800</v>
      </c>
      <c r="O34" s="28">
        <v>2700</v>
      </c>
      <c r="P34" s="28">
        <v>2700</v>
      </c>
      <c r="Q34" s="28">
        <v>2700</v>
      </c>
      <c r="R34" s="28">
        <v>2700</v>
      </c>
      <c r="S34" s="28">
        <v>2700</v>
      </c>
      <c r="T34" s="28">
        <v>3600</v>
      </c>
      <c r="U34" s="28">
        <v>4500</v>
      </c>
      <c r="V34" s="28">
        <v>4500</v>
      </c>
      <c r="W34" s="28">
        <v>4500</v>
      </c>
      <c r="X34" s="23">
        <v>36000</v>
      </c>
      <c r="Y34" s="24">
        <v>0</v>
      </c>
      <c r="Z34" s="25">
        <v>1</v>
      </c>
      <c r="AA34" s="23">
        <v>6000</v>
      </c>
      <c r="AB34" s="26">
        <v>0.2</v>
      </c>
    </row>
    <row r="35" spans="3:28" ht="14.4" hidden="1" x14ac:dyDescent="0.2"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3:28" ht="21" x14ac:dyDescent="0.2">
      <c r="C36" s="267" t="s">
        <v>239</v>
      </c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</row>
    <row r="37" spans="3:28" s="204" customFormat="1" ht="21" x14ac:dyDescent="0.2"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</row>
    <row r="38" spans="3:28" ht="15" thickBot="1" x14ac:dyDescent="0.25"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3:28" ht="27" thickBot="1" x14ac:dyDescent="0.25">
      <c r="C39" s="36"/>
      <c r="D39" s="37" t="s">
        <v>1</v>
      </c>
      <c r="E39" s="239" t="s">
        <v>90</v>
      </c>
      <c r="F39" s="240"/>
      <c r="G39" s="240"/>
      <c r="H39" s="240"/>
      <c r="I39" s="240"/>
      <c r="J39" s="240"/>
      <c r="K39" s="240"/>
      <c r="L39" s="241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237" t="s">
        <v>3</v>
      </c>
      <c r="X39" s="238"/>
      <c r="Y39" s="15" t="s">
        <v>91</v>
      </c>
      <c r="Z39" s="15" t="s">
        <v>92</v>
      </c>
      <c r="AA39" s="15" t="s">
        <v>93</v>
      </c>
      <c r="AB39" s="36"/>
    </row>
    <row r="40" spans="3:28" ht="15" thickBot="1" x14ac:dyDescent="0.25">
      <c r="C40" s="36"/>
      <c r="D40" s="37" t="s">
        <v>7</v>
      </c>
      <c r="E40" s="239" t="s">
        <v>94</v>
      </c>
      <c r="F40" s="240"/>
      <c r="G40" s="240"/>
      <c r="H40" s="240"/>
      <c r="I40" s="240"/>
      <c r="J40" s="240"/>
      <c r="K40" s="240"/>
      <c r="L40" s="241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237" t="s">
        <v>9</v>
      </c>
      <c r="X40" s="238"/>
      <c r="Y40" s="4" t="s">
        <v>10</v>
      </c>
      <c r="Z40" s="4" t="s">
        <v>11</v>
      </c>
      <c r="AA40" s="4" t="s">
        <v>1</v>
      </c>
      <c r="AB40" s="36"/>
    </row>
    <row r="41" spans="3:28" ht="15" thickBot="1" x14ac:dyDescent="0.25">
      <c r="C41" s="36"/>
      <c r="D41" s="39" t="s">
        <v>255</v>
      </c>
      <c r="E41" s="266" t="s">
        <v>251</v>
      </c>
      <c r="F41" s="266"/>
      <c r="G41" s="266"/>
      <c r="H41" s="266"/>
      <c r="I41" s="266"/>
      <c r="J41" s="40"/>
      <c r="K41" s="38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237" t="s">
        <v>15</v>
      </c>
      <c r="X41" s="238"/>
      <c r="Y41" s="4" t="s">
        <v>16</v>
      </c>
      <c r="Z41" s="4" t="s">
        <v>16</v>
      </c>
      <c r="AA41" s="43" t="s">
        <v>2</v>
      </c>
      <c r="AB41" s="36"/>
    </row>
    <row r="42" spans="3:28" ht="15" thickBot="1" x14ac:dyDescent="0.25">
      <c r="C42" s="36"/>
      <c r="D42" s="263" t="s">
        <v>17</v>
      </c>
      <c r="E42" s="264"/>
      <c r="F42" s="264"/>
      <c r="G42" s="264"/>
      <c r="H42" s="264"/>
      <c r="I42" s="265"/>
      <c r="J42" s="40"/>
      <c r="K42" s="38"/>
      <c r="L42" s="56" t="s">
        <v>95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237" t="s">
        <v>18</v>
      </c>
      <c r="X42" s="238"/>
      <c r="Y42" s="4" t="s">
        <v>19</v>
      </c>
      <c r="Z42" s="4" t="s">
        <v>19</v>
      </c>
      <c r="AA42" s="42" t="s">
        <v>19</v>
      </c>
      <c r="AB42" s="36"/>
    </row>
    <row r="43" spans="3:28" ht="15" thickBot="1" x14ac:dyDescent="0.25"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3:28" x14ac:dyDescent="0.2">
      <c r="C44" s="245" t="s">
        <v>20</v>
      </c>
      <c r="D44" s="250" t="s">
        <v>21</v>
      </c>
      <c r="E44" s="251" t="s">
        <v>22</v>
      </c>
      <c r="F44" s="251" t="s">
        <v>23</v>
      </c>
      <c r="G44" s="245" t="s">
        <v>24</v>
      </c>
      <c r="H44" s="245" t="s">
        <v>25</v>
      </c>
      <c r="I44" s="245" t="s">
        <v>96</v>
      </c>
      <c r="J44" s="12" t="s">
        <v>27</v>
      </c>
      <c r="K44" s="245" t="s">
        <v>102</v>
      </c>
      <c r="L44" s="6" t="s">
        <v>29</v>
      </c>
      <c r="M44" s="6" t="s">
        <v>29</v>
      </c>
      <c r="N44" s="6" t="s">
        <v>29</v>
      </c>
      <c r="O44" s="6" t="s">
        <v>29</v>
      </c>
      <c r="P44" s="6" t="s">
        <v>29</v>
      </c>
      <c r="Q44" s="6" t="s">
        <v>29</v>
      </c>
      <c r="R44" s="6" t="s">
        <v>29</v>
      </c>
      <c r="S44" s="6" t="s">
        <v>29</v>
      </c>
      <c r="T44" s="6" t="s">
        <v>29</v>
      </c>
      <c r="U44" s="6" t="s">
        <v>30</v>
      </c>
      <c r="V44" s="6" t="s">
        <v>30</v>
      </c>
      <c r="W44" s="44" t="s">
        <v>30</v>
      </c>
      <c r="X44" s="268" t="s">
        <v>248</v>
      </c>
      <c r="Y44" s="271" t="s">
        <v>247</v>
      </c>
      <c r="Z44" s="245" t="s">
        <v>33</v>
      </c>
      <c r="AA44" s="245" t="s">
        <v>249</v>
      </c>
      <c r="AB44" s="245" t="s">
        <v>89</v>
      </c>
    </row>
    <row r="45" spans="3:28" x14ac:dyDescent="0.2">
      <c r="C45" s="248"/>
      <c r="D45" s="246"/>
      <c r="E45" s="252"/>
      <c r="F45" s="252"/>
      <c r="G45" s="246"/>
      <c r="H45" s="246"/>
      <c r="I45" s="246"/>
      <c r="J45" s="13" t="s">
        <v>36</v>
      </c>
      <c r="K45" s="246"/>
      <c r="L45" s="6" t="s">
        <v>37</v>
      </c>
      <c r="M45" s="6" t="s">
        <v>38</v>
      </c>
      <c r="N45" s="6" t="s">
        <v>39</v>
      </c>
      <c r="O45" s="6" t="s">
        <v>40</v>
      </c>
      <c r="P45" s="6" t="s">
        <v>41</v>
      </c>
      <c r="Q45" s="6" t="s">
        <v>42</v>
      </c>
      <c r="R45" s="6" t="s">
        <v>43</v>
      </c>
      <c r="S45" s="6" t="s">
        <v>44</v>
      </c>
      <c r="T45" s="6" t="s">
        <v>45</v>
      </c>
      <c r="U45" s="6" t="s">
        <v>46</v>
      </c>
      <c r="V45" s="6" t="s">
        <v>47</v>
      </c>
      <c r="W45" s="44" t="s">
        <v>48</v>
      </c>
      <c r="X45" s="269"/>
      <c r="Y45" s="272"/>
      <c r="Z45" s="248"/>
      <c r="AA45" s="248"/>
      <c r="AB45" s="248"/>
    </row>
    <row r="46" spans="3:28" ht="26.4" customHeight="1" x14ac:dyDescent="0.2">
      <c r="C46" s="249"/>
      <c r="D46" s="247"/>
      <c r="E46" s="253"/>
      <c r="F46" s="253"/>
      <c r="G46" s="247"/>
      <c r="H46" s="247"/>
      <c r="I46" s="247"/>
      <c r="J46" s="14" t="s">
        <v>97</v>
      </c>
      <c r="K46" s="247"/>
      <c r="L46" s="6" t="s">
        <v>50</v>
      </c>
      <c r="M46" s="6" t="s">
        <v>50</v>
      </c>
      <c r="N46" s="6" t="s">
        <v>50</v>
      </c>
      <c r="O46" s="6" t="s">
        <v>50</v>
      </c>
      <c r="P46" s="6" t="s">
        <v>50</v>
      </c>
      <c r="Q46" s="6" t="s">
        <v>50</v>
      </c>
      <c r="R46" s="6" t="s">
        <v>50</v>
      </c>
      <c r="S46" s="6" t="s">
        <v>50</v>
      </c>
      <c r="T46" s="6" t="s">
        <v>50</v>
      </c>
      <c r="U46" s="6" t="s">
        <v>50</v>
      </c>
      <c r="V46" s="6" t="s">
        <v>50</v>
      </c>
      <c r="W46" s="44" t="s">
        <v>50</v>
      </c>
      <c r="X46" s="270"/>
      <c r="Y46" s="273"/>
      <c r="Z46" s="249"/>
      <c r="AA46" s="249"/>
      <c r="AB46" s="249"/>
    </row>
    <row r="47" spans="3:28" ht="39.6" x14ac:dyDescent="0.2">
      <c r="C47" s="7"/>
      <c r="D47" s="7"/>
      <c r="E47" s="7"/>
      <c r="F47" s="7"/>
      <c r="G47" s="7"/>
      <c r="H47" s="7"/>
      <c r="I47" s="8" t="s">
        <v>51</v>
      </c>
      <c r="J47" s="8" t="s">
        <v>52</v>
      </c>
      <c r="K47" s="8" t="s">
        <v>53</v>
      </c>
      <c r="L47" s="8" t="s">
        <v>54</v>
      </c>
      <c r="M47" s="8" t="s">
        <v>55</v>
      </c>
      <c r="N47" s="8" t="s">
        <v>56</v>
      </c>
      <c r="O47" s="8" t="s">
        <v>57</v>
      </c>
      <c r="P47" s="8" t="s">
        <v>58</v>
      </c>
      <c r="Q47" s="8" t="s">
        <v>59</v>
      </c>
      <c r="R47" s="8" t="s">
        <v>60</v>
      </c>
      <c r="S47" s="8" t="s">
        <v>61</v>
      </c>
      <c r="T47" s="8" t="s">
        <v>62</v>
      </c>
      <c r="U47" s="8" t="s">
        <v>63</v>
      </c>
      <c r="V47" s="8" t="s">
        <v>64</v>
      </c>
      <c r="W47" s="45" t="s">
        <v>65</v>
      </c>
      <c r="X47" s="49" t="s">
        <v>66</v>
      </c>
      <c r="Y47" s="47" t="s">
        <v>67</v>
      </c>
      <c r="Z47" s="16" t="s">
        <v>68</v>
      </c>
      <c r="AA47" s="10" t="s">
        <v>69</v>
      </c>
      <c r="AB47" s="10" t="s">
        <v>70</v>
      </c>
    </row>
    <row r="48" spans="3:28" ht="13.8" thickBot="1" x14ac:dyDescent="0.25">
      <c r="C48" s="7"/>
      <c r="D48" s="11"/>
      <c r="E48" s="7"/>
      <c r="F48" s="7"/>
      <c r="G48" s="7"/>
      <c r="H48" s="7"/>
      <c r="I48" s="7"/>
      <c r="J48" s="7"/>
      <c r="K48" s="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46"/>
      <c r="X48" s="50"/>
      <c r="Y48" s="48"/>
      <c r="Z48" s="7"/>
      <c r="AA48" s="11"/>
      <c r="AB48" s="11"/>
    </row>
    <row r="49" spans="3:28" ht="16.8" thickBot="1" x14ac:dyDescent="0.25">
      <c r="C49" s="17" t="s">
        <v>71</v>
      </c>
      <c r="D49" s="18" t="s">
        <v>98</v>
      </c>
      <c r="E49" s="19" t="s">
        <v>73</v>
      </c>
      <c r="F49" s="20" t="s">
        <v>74</v>
      </c>
      <c r="G49" s="20"/>
      <c r="H49" s="20"/>
      <c r="I49" s="28">
        <v>0</v>
      </c>
      <c r="J49" s="41">
        <v>1000</v>
      </c>
      <c r="K49" s="126">
        <v>1260</v>
      </c>
      <c r="L49" s="53">
        <v>50</v>
      </c>
      <c r="M49" s="51">
        <v>60</v>
      </c>
      <c r="N49" s="51">
        <v>70</v>
      </c>
      <c r="O49" s="51">
        <v>100</v>
      </c>
      <c r="P49" s="51">
        <v>110</v>
      </c>
      <c r="Q49" s="51">
        <v>110</v>
      </c>
      <c r="R49" s="51">
        <v>110</v>
      </c>
      <c r="S49" s="51">
        <v>110</v>
      </c>
      <c r="T49" s="51">
        <v>140</v>
      </c>
      <c r="U49" s="51">
        <v>150</v>
      </c>
      <c r="V49" s="51">
        <v>100</v>
      </c>
      <c r="W49" s="52">
        <v>150</v>
      </c>
      <c r="X49" s="127">
        <v>1260</v>
      </c>
      <c r="Y49" s="24">
        <v>0</v>
      </c>
      <c r="Z49" s="25">
        <v>1</v>
      </c>
      <c r="AA49" s="23">
        <v>260</v>
      </c>
      <c r="AB49" s="26">
        <v>0.26</v>
      </c>
    </row>
    <row r="50" spans="3:28" ht="29.4" thickBot="1" x14ac:dyDescent="0.25">
      <c r="C50" s="27" t="s">
        <v>82</v>
      </c>
      <c r="D50" s="34" t="s">
        <v>99</v>
      </c>
      <c r="E50" s="19" t="s">
        <v>77</v>
      </c>
      <c r="F50" s="20" t="s">
        <v>78</v>
      </c>
      <c r="G50" s="20" t="s">
        <v>84</v>
      </c>
      <c r="H50" s="35" t="s">
        <v>25</v>
      </c>
      <c r="I50" s="28">
        <v>0</v>
      </c>
      <c r="J50" s="41">
        <v>100000</v>
      </c>
      <c r="K50" s="54">
        <v>113400</v>
      </c>
      <c r="L50" s="24">
        <v>4500</v>
      </c>
      <c r="M50" s="28">
        <v>5400</v>
      </c>
      <c r="N50" s="28">
        <v>6300</v>
      </c>
      <c r="O50" s="28">
        <v>9000</v>
      </c>
      <c r="P50" s="28">
        <v>9900</v>
      </c>
      <c r="Q50" s="28">
        <v>9900</v>
      </c>
      <c r="R50" s="28">
        <v>9900</v>
      </c>
      <c r="S50" s="28">
        <v>9900</v>
      </c>
      <c r="T50" s="28">
        <v>12600</v>
      </c>
      <c r="U50" s="28">
        <v>13500</v>
      </c>
      <c r="V50" s="28">
        <v>9000</v>
      </c>
      <c r="W50" s="41">
        <v>13500</v>
      </c>
      <c r="X50" s="55">
        <v>113400</v>
      </c>
      <c r="Y50" s="24">
        <v>0</v>
      </c>
      <c r="Z50" s="25">
        <v>1</v>
      </c>
      <c r="AA50" s="23">
        <v>13400</v>
      </c>
      <c r="AB50" s="26">
        <v>0.13</v>
      </c>
    </row>
    <row r="51" spans="3:28" ht="15" thickBot="1" x14ac:dyDescent="0.25">
      <c r="C51" s="27" t="s">
        <v>75</v>
      </c>
      <c r="D51" s="18" t="s">
        <v>76</v>
      </c>
      <c r="E51" s="19" t="s">
        <v>77</v>
      </c>
      <c r="F51" s="20" t="s">
        <v>78</v>
      </c>
      <c r="G51" s="20"/>
      <c r="H51" s="20"/>
      <c r="I51" s="28" t="s">
        <v>79</v>
      </c>
      <c r="J51" s="28">
        <v>100</v>
      </c>
      <c r="K51" s="54">
        <v>90</v>
      </c>
      <c r="L51" s="28">
        <v>90</v>
      </c>
      <c r="M51" s="28">
        <v>90</v>
      </c>
      <c r="N51" s="28">
        <v>90</v>
      </c>
      <c r="O51" s="28">
        <v>90</v>
      </c>
      <c r="P51" s="28">
        <v>90</v>
      </c>
      <c r="Q51" s="28">
        <v>90</v>
      </c>
      <c r="R51" s="28">
        <v>90</v>
      </c>
      <c r="S51" s="28">
        <v>90</v>
      </c>
      <c r="T51" s="28">
        <v>90</v>
      </c>
      <c r="U51" s="28">
        <v>90</v>
      </c>
      <c r="V51" s="28">
        <v>90</v>
      </c>
      <c r="W51" s="41">
        <v>90</v>
      </c>
      <c r="X51" s="57">
        <v>90</v>
      </c>
      <c r="Y51" s="24">
        <v>0</v>
      </c>
      <c r="Z51" s="25">
        <v>1</v>
      </c>
      <c r="AA51" s="23">
        <v>-10</v>
      </c>
      <c r="AB51" s="26">
        <v>-0.1</v>
      </c>
    </row>
    <row r="52" spans="3:28" ht="15" thickBot="1" x14ac:dyDescent="0.25">
      <c r="C52" s="58"/>
      <c r="D52" s="59"/>
      <c r="E52" s="60"/>
      <c r="F52" s="60"/>
      <c r="G52" s="60"/>
      <c r="H52" s="60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4" t="s">
        <v>100</v>
      </c>
      <c r="Y52" s="61"/>
      <c r="Z52" s="62"/>
      <c r="AA52" s="61"/>
      <c r="AB52" s="63"/>
    </row>
    <row r="53" spans="3:28" ht="15" thickBot="1" x14ac:dyDescent="0.25">
      <c r="C53" s="58"/>
      <c r="D53" s="59"/>
      <c r="E53" s="60"/>
      <c r="F53" s="60"/>
      <c r="G53" s="60"/>
      <c r="H53" s="60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233" t="s">
        <v>101</v>
      </c>
      <c r="Y53" s="234"/>
      <c r="Z53" s="235"/>
      <c r="AA53" s="61"/>
      <c r="AB53" s="63"/>
    </row>
    <row r="54" spans="3:28" ht="14.4" x14ac:dyDescent="0.2"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1"/>
      <c r="Y54" s="36"/>
      <c r="Z54" s="36"/>
      <c r="AA54" s="36"/>
      <c r="AB54" s="36"/>
    </row>
  </sheetData>
  <mergeCells count="67">
    <mergeCell ref="AB44:AB46"/>
    <mergeCell ref="D42:I42"/>
    <mergeCell ref="C44:C46"/>
    <mergeCell ref="D44:D46"/>
    <mergeCell ref="E44:E46"/>
    <mergeCell ref="F44:F46"/>
    <mergeCell ref="G44:G46"/>
    <mergeCell ref="H44:H46"/>
    <mergeCell ref="I44:I46"/>
    <mergeCell ref="K44:K46"/>
    <mergeCell ref="W42:X42"/>
    <mergeCell ref="X44:X46"/>
    <mergeCell ref="Y44:Y46"/>
    <mergeCell ref="Z44:Z46"/>
    <mergeCell ref="AA44:AA46"/>
    <mergeCell ref="E41:I41"/>
    <mergeCell ref="X26:X28"/>
    <mergeCell ref="Y26:Y28"/>
    <mergeCell ref="Z26:Z28"/>
    <mergeCell ref="AA26:AA28"/>
    <mergeCell ref="W41:X41"/>
    <mergeCell ref="C36:AB36"/>
    <mergeCell ref="C19:AB19"/>
    <mergeCell ref="E21:I21"/>
    <mergeCell ref="E22:I22"/>
    <mergeCell ref="D24:I24"/>
    <mergeCell ref="C26:C28"/>
    <mergeCell ref="D26:D28"/>
    <mergeCell ref="E26:E28"/>
    <mergeCell ref="F26:F28"/>
    <mergeCell ref="G26:G28"/>
    <mergeCell ref="H26:H28"/>
    <mergeCell ref="I26:I28"/>
    <mergeCell ref="K26:K28"/>
    <mergeCell ref="AB26:AB28"/>
    <mergeCell ref="E23:I23"/>
    <mergeCell ref="C2:AB2"/>
    <mergeCell ref="E4:I4"/>
    <mergeCell ref="W4:X4"/>
    <mergeCell ref="E5:I5"/>
    <mergeCell ref="W5:X5"/>
    <mergeCell ref="C9:C11"/>
    <mergeCell ref="D9:D11"/>
    <mergeCell ref="E9:E11"/>
    <mergeCell ref="F9:F11"/>
    <mergeCell ref="G9:G11"/>
    <mergeCell ref="X9:X11"/>
    <mergeCell ref="Y9:Y11"/>
    <mergeCell ref="Z9:Z11"/>
    <mergeCell ref="AA9:AA11"/>
    <mergeCell ref="AB9:AB11"/>
    <mergeCell ref="X53:Z53"/>
    <mergeCell ref="E6:I6"/>
    <mergeCell ref="W6:X6"/>
    <mergeCell ref="E39:L39"/>
    <mergeCell ref="E40:L40"/>
    <mergeCell ref="W21:X21"/>
    <mergeCell ref="W22:X22"/>
    <mergeCell ref="W23:X23"/>
    <mergeCell ref="W24:X24"/>
    <mergeCell ref="W39:X39"/>
    <mergeCell ref="W40:X40"/>
    <mergeCell ref="D7:I7"/>
    <mergeCell ref="W7:X7"/>
    <mergeCell ref="H9:H11"/>
    <mergeCell ref="I9:I11"/>
    <mergeCell ref="K9:K11"/>
  </mergeCells>
  <phoneticPr fontId="1"/>
  <printOptions horizontalCentered="1"/>
  <pageMargins left="0" right="0" top="0" bottom="0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X66"/>
  <sheetViews>
    <sheetView topLeftCell="C1" workbookViewId="0">
      <selection activeCell="D7" sqref="D7:I8"/>
    </sheetView>
  </sheetViews>
  <sheetFormatPr defaultRowHeight="13.2" x14ac:dyDescent="0.2"/>
  <cols>
    <col min="3" max="3" width="3.33203125" customWidth="1"/>
    <col min="4" max="4" width="25.5546875" customWidth="1"/>
    <col min="5" max="5" width="5" customWidth="1"/>
    <col min="6" max="6" width="5.33203125" customWidth="1"/>
    <col min="7" max="7" width="3.88671875" customWidth="1"/>
    <col min="8" max="8" width="3.77734375" customWidth="1"/>
    <col min="9" max="9" width="12.33203125" customWidth="1"/>
    <col min="10" max="10" width="11.21875" customWidth="1"/>
    <col min="14" max="14" width="9.6640625" bestFit="1" customWidth="1"/>
    <col min="15" max="15" width="14.21875" customWidth="1"/>
    <col min="18" max="18" width="18.109375" customWidth="1"/>
    <col min="21" max="21" width="14.109375" customWidth="1"/>
    <col min="22" max="24" width="21.109375" customWidth="1"/>
  </cols>
  <sheetData>
    <row r="3" spans="3:24" ht="23.4" x14ac:dyDescent="0.2">
      <c r="C3" s="293" t="s">
        <v>240</v>
      </c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</row>
    <row r="4" spans="3:24" ht="13.8" thickBot="1" x14ac:dyDescent="0.25"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spans="3:24" ht="16.8" thickBot="1" x14ac:dyDescent="0.25">
      <c r="C5" s="65"/>
      <c r="D5" s="66" t="s">
        <v>1</v>
      </c>
      <c r="E5" s="307" t="s">
        <v>90</v>
      </c>
      <c r="F5" s="308"/>
      <c r="G5" s="308"/>
      <c r="H5" s="308"/>
      <c r="I5" s="308"/>
      <c r="J5" s="308"/>
      <c r="K5" s="308"/>
      <c r="L5" s="309"/>
      <c r="M5" s="65"/>
      <c r="N5" s="65"/>
      <c r="O5" s="65"/>
      <c r="P5" s="65"/>
      <c r="Q5" s="65"/>
      <c r="R5" s="65"/>
      <c r="S5" s="65"/>
      <c r="T5" s="278" t="s">
        <v>3</v>
      </c>
      <c r="U5" s="279"/>
      <c r="V5" s="68" t="s">
        <v>103</v>
      </c>
      <c r="W5" s="68" t="s">
        <v>104</v>
      </c>
      <c r="X5" s="68" t="s">
        <v>105</v>
      </c>
    </row>
    <row r="6" spans="3:24" ht="16.8" thickBot="1" x14ac:dyDescent="0.25">
      <c r="C6" s="65"/>
      <c r="D6" s="66" t="s">
        <v>7</v>
      </c>
      <c r="E6" s="307" t="s">
        <v>94</v>
      </c>
      <c r="F6" s="308"/>
      <c r="G6" s="308"/>
      <c r="H6" s="308"/>
      <c r="I6" s="308"/>
      <c r="J6" s="308"/>
      <c r="K6" s="308"/>
      <c r="L6" s="309"/>
      <c r="M6" s="65"/>
      <c r="N6" s="65"/>
      <c r="O6" s="65"/>
      <c r="P6" s="65"/>
      <c r="Q6" s="65"/>
      <c r="R6" s="65"/>
      <c r="S6" s="65"/>
      <c r="T6" s="278" t="s">
        <v>9</v>
      </c>
      <c r="U6" s="279"/>
      <c r="V6" s="68" t="s">
        <v>10</v>
      </c>
      <c r="W6" s="68" t="s">
        <v>11</v>
      </c>
      <c r="X6" s="68" t="s">
        <v>1</v>
      </c>
    </row>
    <row r="7" spans="3:24" ht="13.8" thickBot="1" x14ac:dyDescent="0.25">
      <c r="C7" s="65"/>
      <c r="D7" s="69" t="s">
        <v>254</v>
      </c>
      <c r="E7" s="306" t="s">
        <v>253</v>
      </c>
      <c r="F7" s="306"/>
      <c r="G7" s="306"/>
      <c r="H7" s="306"/>
      <c r="I7" s="306"/>
      <c r="J7" s="67"/>
      <c r="K7" s="65"/>
      <c r="L7" s="65"/>
      <c r="M7" s="65"/>
      <c r="N7" s="65"/>
      <c r="O7" s="65"/>
      <c r="P7" s="65"/>
      <c r="Q7" s="65"/>
      <c r="R7" s="65"/>
      <c r="S7" s="65"/>
      <c r="T7" s="278" t="s">
        <v>15</v>
      </c>
      <c r="U7" s="279"/>
      <c r="V7" s="68" t="s">
        <v>16</v>
      </c>
      <c r="W7" s="68" t="s">
        <v>16</v>
      </c>
      <c r="X7" s="70" t="s">
        <v>2</v>
      </c>
    </row>
    <row r="8" spans="3:24" ht="13.8" thickBot="1" x14ac:dyDescent="0.25">
      <c r="C8" s="65"/>
      <c r="D8" s="280" t="s">
        <v>17</v>
      </c>
      <c r="E8" s="304"/>
      <c r="F8" s="304"/>
      <c r="G8" s="304"/>
      <c r="H8" s="304"/>
      <c r="I8" s="305"/>
      <c r="J8" s="67"/>
      <c r="K8" s="65"/>
      <c r="L8" s="65"/>
      <c r="M8" s="65"/>
      <c r="N8" s="65"/>
      <c r="O8" s="65"/>
      <c r="P8" s="65"/>
      <c r="Q8" s="65"/>
      <c r="R8" s="65"/>
      <c r="S8" s="65"/>
      <c r="T8" s="278" t="s">
        <v>18</v>
      </c>
      <c r="U8" s="279"/>
      <c r="V8" s="68" t="s">
        <v>19</v>
      </c>
      <c r="W8" s="68" t="s">
        <v>19</v>
      </c>
      <c r="X8" s="68" t="s">
        <v>19</v>
      </c>
    </row>
    <row r="9" spans="3:24" x14ac:dyDescent="0.2"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3:24" x14ac:dyDescent="0.2">
      <c r="C10" s="274" t="s">
        <v>20</v>
      </c>
      <c r="D10" s="286" t="s">
        <v>21</v>
      </c>
      <c r="E10" s="287" t="s">
        <v>22</v>
      </c>
      <c r="F10" s="287" t="s">
        <v>23</v>
      </c>
      <c r="G10" s="274" t="s">
        <v>24</v>
      </c>
      <c r="H10" s="274" t="s">
        <v>25</v>
      </c>
      <c r="I10" s="274" t="s">
        <v>96</v>
      </c>
      <c r="J10" s="274" t="s">
        <v>106</v>
      </c>
      <c r="K10" s="71" t="s">
        <v>29</v>
      </c>
      <c r="L10" s="71" t="s">
        <v>30</v>
      </c>
      <c r="M10" s="71" t="s">
        <v>30</v>
      </c>
      <c r="N10" s="71" t="s">
        <v>30</v>
      </c>
      <c r="O10" s="274" t="s">
        <v>107</v>
      </c>
      <c r="P10" s="274" t="s">
        <v>108</v>
      </c>
      <c r="Q10" s="274" t="s">
        <v>109</v>
      </c>
      <c r="R10" s="274" t="s">
        <v>34</v>
      </c>
      <c r="S10" s="274" t="s">
        <v>89</v>
      </c>
      <c r="T10" s="294" t="s">
        <v>110</v>
      </c>
      <c r="U10" s="295"/>
      <c r="V10" s="295"/>
      <c r="W10" s="295"/>
      <c r="X10" s="296"/>
    </row>
    <row r="11" spans="3:24" x14ac:dyDescent="0.2">
      <c r="C11" s="275"/>
      <c r="D11" s="283"/>
      <c r="E11" s="288"/>
      <c r="F11" s="288"/>
      <c r="G11" s="283"/>
      <c r="H11" s="283"/>
      <c r="I11" s="283"/>
      <c r="J11" s="283"/>
      <c r="K11" s="71" t="s">
        <v>45</v>
      </c>
      <c r="L11" s="71" t="s">
        <v>46</v>
      </c>
      <c r="M11" s="71" t="s">
        <v>47</v>
      </c>
      <c r="N11" s="71" t="s">
        <v>48</v>
      </c>
      <c r="O11" s="275"/>
      <c r="P11" s="275"/>
      <c r="Q11" s="275"/>
      <c r="R11" s="275"/>
      <c r="S11" s="275"/>
      <c r="T11" s="297"/>
      <c r="U11" s="298"/>
      <c r="V11" s="298"/>
      <c r="W11" s="298"/>
      <c r="X11" s="299"/>
    </row>
    <row r="12" spans="3:24" x14ac:dyDescent="0.2">
      <c r="C12" s="276"/>
      <c r="D12" s="284"/>
      <c r="E12" s="289"/>
      <c r="F12" s="289"/>
      <c r="G12" s="284"/>
      <c r="H12" s="284"/>
      <c r="I12" s="284"/>
      <c r="J12" s="284"/>
      <c r="K12" s="71" t="s">
        <v>111</v>
      </c>
      <c r="L12" s="71" t="s">
        <v>112</v>
      </c>
      <c r="M12" s="71" t="s">
        <v>112</v>
      </c>
      <c r="N12" s="71" t="s">
        <v>112</v>
      </c>
      <c r="O12" s="276"/>
      <c r="P12" s="276"/>
      <c r="Q12" s="276"/>
      <c r="R12" s="276"/>
      <c r="S12" s="276"/>
      <c r="T12" s="300"/>
      <c r="U12" s="301"/>
      <c r="V12" s="301"/>
      <c r="W12" s="301"/>
      <c r="X12" s="302"/>
    </row>
    <row r="13" spans="3:24" ht="39.6" x14ac:dyDescent="0.2">
      <c r="C13" s="72"/>
      <c r="D13" s="72"/>
      <c r="E13" s="72"/>
      <c r="F13" s="72"/>
      <c r="G13" s="72"/>
      <c r="H13" s="72"/>
      <c r="I13" s="73" t="s">
        <v>51</v>
      </c>
      <c r="J13" s="73" t="s">
        <v>52</v>
      </c>
      <c r="K13" s="73" t="s">
        <v>53</v>
      </c>
      <c r="L13" s="73" t="s">
        <v>54</v>
      </c>
      <c r="M13" s="73" t="s">
        <v>55</v>
      </c>
      <c r="N13" s="73" t="s">
        <v>56</v>
      </c>
      <c r="O13" s="125" t="s">
        <v>113</v>
      </c>
      <c r="P13" s="74" t="s">
        <v>114</v>
      </c>
      <c r="Q13" s="74" t="s">
        <v>115</v>
      </c>
      <c r="R13" s="74" t="s">
        <v>116</v>
      </c>
      <c r="S13" s="74" t="s">
        <v>117</v>
      </c>
      <c r="T13" s="75" t="s">
        <v>20</v>
      </c>
      <c r="U13" s="73" t="s">
        <v>118</v>
      </c>
      <c r="V13" s="73" t="s">
        <v>119</v>
      </c>
      <c r="W13" s="73" t="s">
        <v>120</v>
      </c>
      <c r="X13" s="125" t="s">
        <v>121</v>
      </c>
    </row>
    <row r="14" spans="3:24" ht="13.8" thickBot="1" x14ac:dyDescent="0.25">
      <c r="C14" s="72"/>
      <c r="D14" s="76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6"/>
      <c r="P14" s="72"/>
      <c r="Q14" s="72"/>
      <c r="R14" s="76"/>
      <c r="S14" s="76"/>
      <c r="T14" s="72"/>
      <c r="U14" s="72"/>
      <c r="V14" s="72"/>
      <c r="W14" s="72"/>
      <c r="X14" s="72"/>
    </row>
    <row r="15" spans="3:24" ht="24" customHeight="1" thickBot="1" x14ac:dyDescent="0.3">
      <c r="C15" s="77" t="s">
        <v>71</v>
      </c>
      <c r="D15" s="95" t="s">
        <v>72</v>
      </c>
      <c r="E15" s="78" t="s">
        <v>73</v>
      </c>
      <c r="F15" s="79" t="s">
        <v>74</v>
      </c>
      <c r="G15" s="79"/>
      <c r="H15" s="79"/>
      <c r="I15" s="85">
        <v>0</v>
      </c>
      <c r="J15" s="85">
        <v>1500</v>
      </c>
      <c r="K15" s="96">
        <v>855</v>
      </c>
      <c r="L15" s="97">
        <v>69</v>
      </c>
      <c r="M15" s="97">
        <v>47</v>
      </c>
      <c r="N15" s="97">
        <v>29</v>
      </c>
      <c r="O15" s="98">
        <v>1000</v>
      </c>
      <c r="P15" s="80">
        <v>1000</v>
      </c>
      <c r="Q15" s="81" t="s">
        <v>79</v>
      </c>
      <c r="R15" s="82">
        <v>-500</v>
      </c>
      <c r="S15" s="83">
        <v>-0.33</v>
      </c>
      <c r="T15" s="99" t="s">
        <v>122</v>
      </c>
      <c r="U15" s="100" t="s">
        <v>123</v>
      </c>
      <c r="V15" s="88" t="s">
        <v>124</v>
      </c>
      <c r="W15" s="84" t="s">
        <v>125</v>
      </c>
      <c r="X15" s="84" t="s">
        <v>126</v>
      </c>
    </row>
    <row r="16" spans="3:24" ht="13.8" thickBot="1" x14ac:dyDescent="0.25">
      <c r="C16" s="65"/>
      <c r="D16" s="65"/>
      <c r="E16" s="65"/>
      <c r="F16" s="65"/>
      <c r="G16" s="65"/>
      <c r="H16" s="65"/>
      <c r="I16" s="65"/>
      <c r="J16" s="65"/>
      <c r="K16" s="65"/>
      <c r="L16" s="101" t="s">
        <v>100</v>
      </c>
      <c r="M16" s="101" t="s">
        <v>100</v>
      </c>
      <c r="N16" s="101" t="s">
        <v>100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</row>
    <row r="17" spans="3:24" ht="13.8" thickBot="1" x14ac:dyDescent="0.25">
      <c r="C17" s="65"/>
      <c r="D17" s="65"/>
      <c r="E17" s="65"/>
      <c r="F17" s="65"/>
      <c r="G17" s="65"/>
      <c r="H17" s="65"/>
      <c r="I17" s="65"/>
      <c r="J17" s="65"/>
      <c r="K17" s="65"/>
      <c r="L17" s="290" t="s">
        <v>127</v>
      </c>
      <c r="M17" s="291"/>
      <c r="N17" s="292"/>
      <c r="O17" s="65"/>
      <c r="P17" s="65"/>
      <c r="Q17" s="65"/>
      <c r="R17" s="65"/>
      <c r="S17" s="65"/>
      <c r="T17" s="65"/>
      <c r="U17" s="65"/>
      <c r="V17" s="65"/>
      <c r="W17" s="65"/>
      <c r="X17" s="65"/>
    </row>
    <row r="18" spans="3:24" ht="13.8" thickBot="1" x14ac:dyDescent="0.25"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</row>
    <row r="19" spans="3:24" ht="23.4" customHeight="1" thickBot="1" x14ac:dyDescent="0.3">
      <c r="C19" s="77" t="s">
        <v>75</v>
      </c>
      <c r="D19" s="102" t="s">
        <v>128</v>
      </c>
      <c r="E19" s="78" t="s">
        <v>77</v>
      </c>
      <c r="F19" s="79" t="s">
        <v>78</v>
      </c>
      <c r="G19" s="79"/>
      <c r="H19" s="79"/>
      <c r="I19" s="85" t="s">
        <v>79</v>
      </c>
      <c r="J19" s="85">
        <v>110</v>
      </c>
      <c r="K19" s="85">
        <v>100</v>
      </c>
      <c r="L19" s="85">
        <v>100</v>
      </c>
      <c r="M19" s="85">
        <v>100</v>
      </c>
      <c r="N19" s="85">
        <v>101</v>
      </c>
      <c r="O19" s="97">
        <v>100</v>
      </c>
      <c r="P19" s="80" t="s">
        <v>79</v>
      </c>
      <c r="Q19" s="86" t="s">
        <v>79</v>
      </c>
      <c r="R19" s="82">
        <v>-10</v>
      </c>
      <c r="S19" s="83">
        <v>-0.09</v>
      </c>
      <c r="T19" s="103">
        <v>1</v>
      </c>
      <c r="U19" s="104" t="s">
        <v>129</v>
      </c>
      <c r="V19" s="87" t="s">
        <v>130</v>
      </c>
      <c r="W19" s="88" t="s">
        <v>131</v>
      </c>
      <c r="X19" s="84" t="s">
        <v>132</v>
      </c>
    </row>
    <row r="20" spans="3:24" ht="13.8" thickBot="1" x14ac:dyDescent="0.25">
      <c r="C20" s="89" t="s">
        <v>80</v>
      </c>
      <c r="D20" s="90" t="s">
        <v>81</v>
      </c>
      <c r="E20" s="79" t="s">
        <v>77</v>
      </c>
      <c r="F20" s="79" t="s">
        <v>78</v>
      </c>
      <c r="G20" s="79"/>
      <c r="H20" s="79"/>
      <c r="I20" s="92"/>
      <c r="J20" s="92"/>
      <c r="K20" s="92"/>
      <c r="L20" s="105"/>
      <c r="M20" s="94"/>
      <c r="N20" s="94"/>
      <c r="O20" s="92"/>
      <c r="P20" s="92"/>
      <c r="Q20" s="92"/>
      <c r="R20" s="92"/>
      <c r="S20" s="92"/>
      <c r="T20" s="91"/>
      <c r="U20" s="91"/>
      <c r="V20" s="91"/>
      <c r="W20" s="91"/>
      <c r="X20" s="91"/>
    </row>
    <row r="21" spans="3:24" ht="25.2" customHeight="1" thickBot="1" x14ac:dyDescent="0.3">
      <c r="C21" s="77" t="s">
        <v>82</v>
      </c>
      <c r="D21" s="106" t="s">
        <v>133</v>
      </c>
      <c r="E21" s="78" t="s">
        <v>77</v>
      </c>
      <c r="F21" s="79" t="s">
        <v>78</v>
      </c>
      <c r="G21" s="79" t="s">
        <v>84</v>
      </c>
      <c r="H21" s="79"/>
      <c r="I21" s="85">
        <v>0</v>
      </c>
      <c r="J21" s="85">
        <v>165000</v>
      </c>
      <c r="K21" s="107">
        <v>85500</v>
      </c>
      <c r="L21" s="108">
        <v>6881</v>
      </c>
      <c r="M21" s="109">
        <v>4700</v>
      </c>
      <c r="N21" s="85">
        <v>2919</v>
      </c>
      <c r="O21" s="98">
        <v>100000</v>
      </c>
      <c r="P21" s="80">
        <v>100000</v>
      </c>
      <c r="Q21" s="86" t="s">
        <v>79</v>
      </c>
      <c r="R21" s="82">
        <v>-65000</v>
      </c>
      <c r="S21" s="83">
        <v>-0.39</v>
      </c>
      <c r="T21" s="91"/>
      <c r="U21" s="93" t="s">
        <v>134</v>
      </c>
      <c r="V21" s="93" t="s">
        <v>134</v>
      </c>
      <c r="W21" s="93" t="s">
        <v>134</v>
      </c>
      <c r="X21" s="93" t="s">
        <v>134</v>
      </c>
    </row>
    <row r="22" spans="3:24" ht="13.8" thickBot="1" x14ac:dyDescent="0.25">
      <c r="C22" s="110"/>
      <c r="D22" s="101"/>
      <c r="E22" s="101"/>
      <c r="F22" s="101"/>
      <c r="G22" s="101"/>
      <c r="H22" s="101"/>
      <c r="I22" s="101"/>
      <c r="J22" s="101"/>
      <c r="K22" s="101"/>
      <c r="L22" s="65"/>
      <c r="M22" s="65"/>
      <c r="N22" s="65"/>
      <c r="O22" s="101" t="s">
        <v>100</v>
      </c>
      <c r="P22" s="101"/>
      <c r="Q22" s="101"/>
      <c r="R22" s="101"/>
      <c r="S22" s="101"/>
      <c r="T22" s="111"/>
      <c r="U22" s="101"/>
      <c r="V22" s="101"/>
      <c r="W22" s="101"/>
      <c r="X22" s="101"/>
    </row>
    <row r="23" spans="3:24" ht="13.8" thickBot="1" x14ac:dyDescent="0.25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112" t="s">
        <v>135</v>
      </c>
      <c r="P23" s="65"/>
      <c r="Q23" s="65"/>
      <c r="R23" s="65"/>
      <c r="S23" s="65"/>
      <c r="T23" s="65"/>
      <c r="U23" s="65"/>
      <c r="V23" s="65"/>
      <c r="W23" s="65"/>
      <c r="X23" s="65"/>
    </row>
    <row r="26" spans="3:24" ht="23.4" x14ac:dyDescent="0.2">
      <c r="C26" s="293" t="s">
        <v>136</v>
      </c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</row>
    <row r="27" spans="3:24" ht="16.2" x14ac:dyDescent="0.2">
      <c r="C27" s="303" t="s">
        <v>246</v>
      </c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65"/>
      <c r="U27" s="65"/>
      <c r="V27" s="65"/>
      <c r="W27" s="65"/>
      <c r="X27" s="65"/>
    </row>
    <row r="28" spans="3:24" s="204" customFormat="1" ht="13.8" thickBot="1" x14ac:dyDescent="0.25"/>
    <row r="29" spans="3:24" ht="13.8" thickBot="1" x14ac:dyDescent="0.25">
      <c r="C29" s="65"/>
      <c r="D29" s="65"/>
      <c r="E29" s="65"/>
      <c r="F29" s="65"/>
      <c r="G29" s="65"/>
      <c r="H29" s="65"/>
      <c r="I29" s="65"/>
      <c r="J29" s="65"/>
      <c r="K29" s="65"/>
      <c r="M29" s="278" t="s">
        <v>3</v>
      </c>
      <c r="N29" s="279"/>
      <c r="O29" s="79" t="s">
        <v>103</v>
      </c>
      <c r="P29" s="285" t="s">
        <v>104</v>
      </c>
      <c r="Q29" s="285"/>
      <c r="R29" s="79" t="s">
        <v>105</v>
      </c>
      <c r="S29" s="65"/>
    </row>
    <row r="30" spans="3:24" ht="13.8" thickBot="1" x14ac:dyDescent="0.25">
      <c r="C30" s="65"/>
      <c r="D30" s="65"/>
      <c r="E30" s="65"/>
      <c r="F30" s="65"/>
      <c r="G30" s="65"/>
      <c r="H30" s="65"/>
      <c r="I30" s="65"/>
      <c r="J30" s="65"/>
      <c r="K30" s="65"/>
      <c r="M30" s="278" t="s">
        <v>9</v>
      </c>
      <c r="N30" s="279"/>
      <c r="O30" s="79" t="s">
        <v>10</v>
      </c>
      <c r="P30" s="285" t="s">
        <v>11</v>
      </c>
      <c r="Q30" s="285"/>
      <c r="R30" s="79" t="s">
        <v>1</v>
      </c>
      <c r="S30" s="65"/>
    </row>
    <row r="31" spans="3:24" ht="13.8" thickBot="1" x14ac:dyDescent="0.25">
      <c r="C31" s="65"/>
      <c r="D31" s="69" t="s">
        <v>254</v>
      </c>
      <c r="E31" s="277" t="s">
        <v>252</v>
      </c>
      <c r="F31" s="277"/>
      <c r="G31" s="277"/>
      <c r="H31" s="277"/>
      <c r="I31" s="277"/>
      <c r="J31" s="67"/>
      <c r="K31" s="65"/>
      <c r="M31" s="278" t="s">
        <v>15</v>
      </c>
      <c r="N31" s="279"/>
      <c r="O31" s="79" t="s">
        <v>16</v>
      </c>
      <c r="P31" s="285" t="s">
        <v>16</v>
      </c>
      <c r="Q31" s="285"/>
      <c r="R31" s="231" t="s">
        <v>2</v>
      </c>
      <c r="S31" s="65"/>
    </row>
    <row r="32" spans="3:24" ht="13.8" thickBot="1" x14ac:dyDescent="0.25">
      <c r="C32" s="65"/>
      <c r="D32" s="280" t="s">
        <v>17</v>
      </c>
      <c r="E32" s="281"/>
      <c r="F32" s="281"/>
      <c r="G32" s="281"/>
      <c r="H32" s="281"/>
      <c r="I32" s="282"/>
      <c r="J32" s="67"/>
      <c r="K32" s="65"/>
      <c r="M32" s="278" t="s">
        <v>18</v>
      </c>
      <c r="N32" s="279"/>
      <c r="O32" s="79" t="s">
        <v>19</v>
      </c>
      <c r="P32" s="285" t="s">
        <v>19</v>
      </c>
      <c r="Q32" s="285"/>
      <c r="R32" s="79" t="s">
        <v>19</v>
      </c>
      <c r="S32" s="65"/>
    </row>
    <row r="34" spans="3:19" x14ac:dyDescent="0.2">
      <c r="C34" s="274" t="s">
        <v>20</v>
      </c>
      <c r="D34" s="286" t="s">
        <v>21</v>
      </c>
      <c r="E34" s="287" t="s">
        <v>22</v>
      </c>
      <c r="F34" s="287" t="s">
        <v>23</v>
      </c>
      <c r="G34" s="274" t="s">
        <v>24</v>
      </c>
      <c r="H34" s="274" t="s">
        <v>25</v>
      </c>
      <c r="I34" s="274" t="s">
        <v>96</v>
      </c>
      <c r="J34" s="274" t="s">
        <v>106</v>
      </c>
      <c r="K34" s="71" t="s">
        <v>29</v>
      </c>
      <c r="L34" s="71" t="s">
        <v>30</v>
      </c>
      <c r="M34" s="71" t="s">
        <v>30</v>
      </c>
      <c r="N34" s="71" t="s">
        <v>30</v>
      </c>
      <c r="O34" s="274" t="s">
        <v>107</v>
      </c>
      <c r="P34" s="274" t="s">
        <v>108</v>
      </c>
      <c r="Q34" s="274" t="s">
        <v>109</v>
      </c>
      <c r="R34" s="274" t="s">
        <v>34</v>
      </c>
      <c r="S34" s="274" t="s">
        <v>89</v>
      </c>
    </row>
    <row r="35" spans="3:19" x14ac:dyDescent="0.2">
      <c r="C35" s="275"/>
      <c r="D35" s="283"/>
      <c r="E35" s="288"/>
      <c r="F35" s="288"/>
      <c r="G35" s="283"/>
      <c r="H35" s="283"/>
      <c r="I35" s="283"/>
      <c r="J35" s="283"/>
      <c r="K35" s="71" t="s">
        <v>137</v>
      </c>
      <c r="L35" s="71" t="s">
        <v>46</v>
      </c>
      <c r="M35" s="71" t="s">
        <v>47</v>
      </c>
      <c r="N35" s="71" t="s">
        <v>48</v>
      </c>
      <c r="O35" s="275"/>
      <c r="P35" s="275"/>
      <c r="Q35" s="275"/>
      <c r="R35" s="275"/>
      <c r="S35" s="275"/>
    </row>
    <row r="36" spans="3:19" x14ac:dyDescent="0.2">
      <c r="C36" s="276"/>
      <c r="D36" s="284"/>
      <c r="E36" s="289"/>
      <c r="F36" s="289"/>
      <c r="G36" s="284"/>
      <c r="H36" s="284"/>
      <c r="I36" s="284"/>
      <c r="J36" s="284"/>
      <c r="K36" s="71" t="s">
        <v>111</v>
      </c>
      <c r="L36" s="71" t="s">
        <v>112</v>
      </c>
      <c r="M36" s="71" t="s">
        <v>112</v>
      </c>
      <c r="N36" s="71" t="s">
        <v>112</v>
      </c>
      <c r="O36" s="276"/>
      <c r="P36" s="276"/>
      <c r="Q36" s="276"/>
      <c r="R36" s="276"/>
      <c r="S36" s="276"/>
    </row>
    <row r="37" spans="3:19" ht="39.6" x14ac:dyDescent="0.2">
      <c r="C37" s="72"/>
      <c r="D37" s="72"/>
      <c r="E37" s="72"/>
      <c r="F37" s="72"/>
      <c r="G37" s="72"/>
      <c r="H37" s="72"/>
      <c r="I37" s="73" t="s">
        <v>51</v>
      </c>
      <c r="J37" s="73" t="s">
        <v>52</v>
      </c>
      <c r="K37" s="73" t="s">
        <v>53</v>
      </c>
      <c r="L37" s="73" t="s">
        <v>54</v>
      </c>
      <c r="M37" s="73" t="s">
        <v>55</v>
      </c>
      <c r="N37" s="73" t="s">
        <v>56</v>
      </c>
      <c r="O37" s="73" t="s">
        <v>113</v>
      </c>
      <c r="P37" s="74" t="s">
        <v>114</v>
      </c>
      <c r="Q37" s="74" t="s">
        <v>115</v>
      </c>
      <c r="R37" s="73" t="s">
        <v>116</v>
      </c>
      <c r="S37" s="74" t="s">
        <v>117</v>
      </c>
    </row>
    <row r="39" spans="3:19" x14ac:dyDescent="0.2">
      <c r="C39" s="65"/>
      <c r="D39" s="115" t="s">
        <v>138</v>
      </c>
      <c r="E39" s="65"/>
      <c r="F39" s="65"/>
      <c r="G39" s="65"/>
      <c r="H39" s="65"/>
      <c r="I39" s="114"/>
      <c r="J39" s="114"/>
      <c r="K39" s="114"/>
      <c r="L39" s="114"/>
      <c r="M39" s="114"/>
      <c r="N39" s="114"/>
      <c r="O39" s="114"/>
      <c r="P39" s="65"/>
      <c r="Q39" s="65"/>
      <c r="R39" s="65"/>
      <c r="S39" s="65"/>
    </row>
    <row r="40" spans="3:19" x14ac:dyDescent="0.2">
      <c r="C40" s="72"/>
      <c r="D40" s="113" t="s">
        <v>139</v>
      </c>
      <c r="E40" s="78" t="s">
        <v>73</v>
      </c>
      <c r="F40" s="79" t="s">
        <v>74</v>
      </c>
      <c r="G40" s="79"/>
      <c r="H40" s="79"/>
      <c r="I40" s="92">
        <v>0</v>
      </c>
      <c r="J40" s="92">
        <v>0</v>
      </c>
      <c r="K40" s="92"/>
      <c r="L40" s="118">
        <v>145</v>
      </c>
      <c r="M40" s="118">
        <v>377</v>
      </c>
      <c r="N40" s="118">
        <v>330</v>
      </c>
      <c r="O40" s="92"/>
      <c r="P40" s="65"/>
      <c r="Q40" s="65"/>
      <c r="R40" s="65"/>
      <c r="S40" s="65"/>
    </row>
    <row r="41" spans="3:19" x14ac:dyDescent="0.2">
      <c r="C41" s="72"/>
      <c r="D41" s="113" t="s">
        <v>140</v>
      </c>
      <c r="E41" s="78" t="s">
        <v>141</v>
      </c>
      <c r="F41" s="79" t="s">
        <v>142</v>
      </c>
      <c r="G41" s="79"/>
      <c r="H41" s="79"/>
      <c r="I41" s="92">
        <v>0</v>
      </c>
      <c r="J41" s="92">
        <v>0</v>
      </c>
      <c r="K41" s="92"/>
      <c r="L41" s="118">
        <v>60</v>
      </c>
      <c r="M41" s="124">
        <v>60.05</v>
      </c>
      <c r="N41" s="124">
        <v>60.05</v>
      </c>
      <c r="O41" s="92"/>
      <c r="P41" s="65"/>
      <c r="Q41" s="65"/>
      <c r="R41" s="65"/>
      <c r="S41" s="65"/>
    </row>
    <row r="42" spans="3:19" x14ac:dyDescent="0.2">
      <c r="C42" s="72"/>
      <c r="D42" s="113" t="s">
        <v>143</v>
      </c>
      <c r="E42" s="78" t="s">
        <v>141</v>
      </c>
      <c r="F42" s="79" t="s">
        <v>142</v>
      </c>
      <c r="G42" s="79"/>
      <c r="H42" s="79"/>
      <c r="I42" s="119">
        <v>0</v>
      </c>
      <c r="J42" s="119">
        <v>0</v>
      </c>
      <c r="K42" s="119">
        <v>0</v>
      </c>
      <c r="L42" s="119">
        <v>8700</v>
      </c>
      <c r="M42" s="118">
        <v>22638</v>
      </c>
      <c r="N42" s="118">
        <v>19818</v>
      </c>
      <c r="O42" s="92"/>
      <c r="P42" s="65"/>
      <c r="Q42" s="65"/>
      <c r="R42" s="65"/>
      <c r="S42" s="65"/>
    </row>
    <row r="43" spans="3:19" x14ac:dyDescent="0.2"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120"/>
      <c r="P43" s="65"/>
      <c r="Q43" s="65"/>
      <c r="R43" s="65"/>
      <c r="S43" s="65"/>
    </row>
    <row r="44" spans="3:19" x14ac:dyDescent="0.2">
      <c r="C44" s="65"/>
      <c r="D44" s="115" t="s">
        <v>144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</row>
    <row r="45" spans="3:19" x14ac:dyDescent="0.2">
      <c r="C45" s="72"/>
      <c r="D45" s="113" t="s">
        <v>145</v>
      </c>
      <c r="E45" s="78" t="s">
        <v>73</v>
      </c>
      <c r="F45" s="79" t="s">
        <v>74</v>
      </c>
      <c r="G45" s="79"/>
      <c r="H45" s="79"/>
      <c r="I45" s="92">
        <v>0</v>
      </c>
      <c r="J45" s="92"/>
      <c r="K45" s="92">
        <v>1000</v>
      </c>
      <c r="L45" s="92">
        <v>301</v>
      </c>
      <c r="M45" s="92"/>
      <c r="N45" s="92">
        <v>32</v>
      </c>
      <c r="O45" s="92"/>
      <c r="P45" s="65"/>
      <c r="Q45" s="65"/>
      <c r="R45" s="65"/>
      <c r="S45" s="65"/>
    </row>
    <row r="46" spans="3:19" x14ac:dyDescent="0.2">
      <c r="C46" s="72"/>
      <c r="D46" s="113" t="s">
        <v>140</v>
      </c>
      <c r="E46" s="78" t="s">
        <v>141</v>
      </c>
      <c r="F46" s="79" t="s">
        <v>142</v>
      </c>
      <c r="G46" s="79"/>
      <c r="H46" s="79"/>
      <c r="I46" s="92">
        <v>0</v>
      </c>
      <c r="J46" s="92"/>
      <c r="K46" s="92">
        <v>60</v>
      </c>
      <c r="L46" s="122">
        <v>60.06</v>
      </c>
      <c r="M46" s="122"/>
      <c r="N46" s="122">
        <v>60.06</v>
      </c>
      <c r="O46" s="92"/>
      <c r="P46" s="65"/>
      <c r="Q46" s="65"/>
      <c r="R46" s="65"/>
      <c r="S46" s="65"/>
    </row>
    <row r="47" spans="3:19" x14ac:dyDescent="0.2">
      <c r="C47" s="72"/>
      <c r="D47" s="113" t="s">
        <v>146</v>
      </c>
      <c r="E47" s="78" t="s">
        <v>141</v>
      </c>
      <c r="F47" s="79" t="s">
        <v>142</v>
      </c>
      <c r="G47" s="79"/>
      <c r="H47" s="79"/>
      <c r="I47" s="119">
        <v>0</v>
      </c>
      <c r="J47" s="119">
        <v>0</v>
      </c>
      <c r="K47" s="119">
        <v>60000</v>
      </c>
      <c r="L47" s="119">
        <v>18078</v>
      </c>
      <c r="M47" s="119">
        <v>0</v>
      </c>
      <c r="N47" s="119">
        <v>1922</v>
      </c>
      <c r="O47" s="92"/>
      <c r="P47" s="65"/>
      <c r="Q47" s="65"/>
      <c r="R47" s="65"/>
      <c r="S47" s="65"/>
    </row>
    <row r="48" spans="3:19" x14ac:dyDescent="0.2">
      <c r="C48" s="65"/>
      <c r="D48" s="116" t="s">
        <v>147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</row>
    <row r="49" spans="3:19" x14ac:dyDescent="0.2">
      <c r="C49" s="65"/>
      <c r="D49" s="117" t="s">
        <v>148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</row>
    <row r="50" spans="3:19" x14ac:dyDescent="0.2">
      <c r="C50" s="72"/>
      <c r="D50" s="113" t="s">
        <v>145</v>
      </c>
      <c r="E50" s="78" t="s">
        <v>73</v>
      </c>
      <c r="F50" s="79" t="s">
        <v>74</v>
      </c>
      <c r="G50" s="79"/>
      <c r="H50" s="79"/>
      <c r="I50" s="92">
        <v>0</v>
      </c>
      <c r="J50" s="92"/>
      <c r="K50" s="92">
        <v>493</v>
      </c>
      <c r="L50" s="92">
        <v>151</v>
      </c>
      <c r="M50" s="92"/>
      <c r="N50" s="92">
        <v>22</v>
      </c>
      <c r="O50" s="92"/>
    </row>
    <row r="51" spans="3:19" x14ac:dyDescent="0.2">
      <c r="C51" s="72"/>
      <c r="D51" s="113" t="s">
        <v>140</v>
      </c>
      <c r="E51" s="78" t="s">
        <v>141</v>
      </c>
      <c r="F51" s="79" t="s">
        <v>142</v>
      </c>
      <c r="G51" s="79"/>
      <c r="H51" s="79"/>
      <c r="I51" s="92">
        <v>0</v>
      </c>
      <c r="J51" s="92"/>
      <c r="K51" s="124">
        <v>60</v>
      </c>
      <c r="L51" s="124">
        <v>60.06</v>
      </c>
      <c r="M51" s="124">
        <v>0</v>
      </c>
      <c r="N51" s="124">
        <v>60.05</v>
      </c>
      <c r="O51" s="92"/>
    </row>
    <row r="52" spans="3:19" x14ac:dyDescent="0.2">
      <c r="C52" s="72"/>
      <c r="D52" s="113" t="s">
        <v>146</v>
      </c>
      <c r="E52" s="78" t="s">
        <v>141</v>
      </c>
      <c r="F52" s="79" t="s">
        <v>142</v>
      </c>
      <c r="G52" s="79"/>
      <c r="H52" s="79"/>
      <c r="I52" s="119">
        <v>0</v>
      </c>
      <c r="J52" s="119">
        <v>0</v>
      </c>
      <c r="K52" s="119">
        <v>29580</v>
      </c>
      <c r="L52" s="119">
        <v>9069</v>
      </c>
      <c r="M52" s="119">
        <v>0</v>
      </c>
      <c r="N52" s="119">
        <v>1321</v>
      </c>
      <c r="O52" s="92"/>
    </row>
    <row r="53" spans="3:19" x14ac:dyDescent="0.2">
      <c r="C53" s="65"/>
      <c r="D53" s="117" t="s">
        <v>149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3:19" x14ac:dyDescent="0.2">
      <c r="C54" s="72"/>
      <c r="D54" s="113" t="s">
        <v>145</v>
      </c>
      <c r="E54" s="78" t="s">
        <v>73</v>
      </c>
      <c r="F54" s="79" t="s">
        <v>74</v>
      </c>
      <c r="G54" s="79"/>
      <c r="H54" s="79"/>
      <c r="I54" s="121">
        <v>0</v>
      </c>
      <c r="J54" s="121">
        <v>0</v>
      </c>
      <c r="K54" s="121">
        <v>507</v>
      </c>
      <c r="L54" s="121">
        <v>150</v>
      </c>
      <c r="M54" s="121">
        <v>0</v>
      </c>
      <c r="N54" s="121">
        <v>10</v>
      </c>
      <c r="O54" s="92"/>
    </row>
    <row r="55" spans="3:19" x14ac:dyDescent="0.2">
      <c r="C55" s="72"/>
      <c r="D55" s="113" t="s">
        <v>140</v>
      </c>
      <c r="E55" s="78" t="s">
        <v>141</v>
      </c>
      <c r="F55" s="79" t="s">
        <v>142</v>
      </c>
      <c r="G55" s="79"/>
      <c r="H55" s="79"/>
      <c r="I55" s="92">
        <v>0</v>
      </c>
      <c r="J55" s="92"/>
      <c r="K55" s="124">
        <v>60</v>
      </c>
      <c r="L55" s="124">
        <v>60.06</v>
      </c>
      <c r="M55" s="124">
        <v>0</v>
      </c>
      <c r="N55" s="124">
        <v>60.05</v>
      </c>
      <c r="O55" s="92"/>
    </row>
    <row r="56" spans="3:19" x14ac:dyDescent="0.2">
      <c r="C56" s="72"/>
      <c r="D56" s="113" t="s">
        <v>146</v>
      </c>
      <c r="E56" s="78" t="s">
        <v>141</v>
      </c>
      <c r="F56" s="79" t="s">
        <v>142</v>
      </c>
      <c r="G56" s="79"/>
      <c r="H56" s="79"/>
      <c r="I56" s="119">
        <v>0</v>
      </c>
      <c r="J56" s="119">
        <v>0</v>
      </c>
      <c r="K56" s="119">
        <v>30420</v>
      </c>
      <c r="L56" s="119">
        <v>9009</v>
      </c>
      <c r="M56" s="119">
        <v>0</v>
      </c>
      <c r="N56" s="119">
        <v>601</v>
      </c>
      <c r="O56" s="92"/>
    </row>
    <row r="58" spans="3:19" x14ac:dyDescent="0.2">
      <c r="C58" s="65"/>
      <c r="D58" s="115" t="s">
        <v>150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</row>
    <row r="59" spans="3:19" x14ac:dyDescent="0.2">
      <c r="C59" s="72"/>
      <c r="D59" s="113" t="s">
        <v>151</v>
      </c>
      <c r="E59" s="78" t="s">
        <v>73</v>
      </c>
      <c r="F59" s="79" t="s">
        <v>74</v>
      </c>
      <c r="G59" s="79"/>
      <c r="H59" s="79"/>
      <c r="I59" s="92">
        <v>0</v>
      </c>
      <c r="J59" s="92"/>
      <c r="K59" s="92">
        <v>855</v>
      </c>
      <c r="L59" s="92">
        <v>69</v>
      </c>
      <c r="M59" s="92">
        <v>47</v>
      </c>
      <c r="N59" s="92">
        <v>29</v>
      </c>
      <c r="O59" s="92"/>
    </row>
    <row r="60" spans="3:19" x14ac:dyDescent="0.2">
      <c r="C60" s="72"/>
      <c r="D60" s="113" t="s">
        <v>152</v>
      </c>
      <c r="E60" s="78" t="s">
        <v>141</v>
      </c>
      <c r="F60" s="79" t="s">
        <v>142</v>
      </c>
      <c r="G60" s="79"/>
      <c r="H60" s="79"/>
      <c r="I60" s="92">
        <v>0</v>
      </c>
      <c r="J60" s="92"/>
      <c r="K60" s="124">
        <v>60</v>
      </c>
      <c r="L60" s="124">
        <v>60</v>
      </c>
      <c r="M60" s="124">
        <v>60</v>
      </c>
      <c r="N60" s="124">
        <v>60</v>
      </c>
      <c r="O60" s="92"/>
    </row>
    <row r="61" spans="3:19" x14ac:dyDescent="0.2">
      <c r="C61" s="72"/>
      <c r="D61" s="113" t="s">
        <v>153</v>
      </c>
      <c r="E61" s="78" t="s">
        <v>141</v>
      </c>
      <c r="F61" s="79" t="s">
        <v>142</v>
      </c>
      <c r="G61" s="79"/>
      <c r="H61" s="79"/>
      <c r="I61" s="119">
        <v>0</v>
      </c>
      <c r="J61" s="119">
        <v>0</v>
      </c>
      <c r="K61" s="119">
        <v>51300</v>
      </c>
      <c r="L61" s="119">
        <v>4140</v>
      </c>
      <c r="M61" s="119">
        <v>2820</v>
      </c>
      <c r="N61" s="119">
        <v>1740</v>
      </c>
      <c r="O61" s="92"/>
    </row>
    <row r="63" spans="3:19" ht="13.8" thickBot="1" x14ac:dyDescent="0.25">
      <c r="C63" s="65"/>
      <c r="D63" s="115" t="s">
        <v>154</v>
      </c>
      <c r="E63" s="65"/>
      <c r="F63" s="65"/>
      <c r="G63" s="65"/>
      <c r="H63" s="65"/>
      <c r="I63" s="114"/>
      <c r="J63" s="114"/>
      <c r="K63" s="114"/>
      <c r="L63" s="114"/>
      <c r="M63" s="114"/>
      <c r="N63" s="114"/>
      <c r="O63" s="114"/>
    </row>
    <row r="64" spans="3:19" ht="16.2" x14ac:dyDescent="0.2">
      <c r="C64" s="72"/>
      <c r="D64" s="113" t="s">
        <v>155</v>
      </c>
      <c r="E64" s="78" t="s">
        <v>73</v>
      </c>
      <c r="F64" s="79" t="s">
        <v>74</v>
      </c>
      <c r="G64" s="79"/>
      <c r="H64" s="79"/>
      <c r="I64" s="118">
        <v>0</v>
      </c>
      <c r="J64" s="118">
        <v>0</v>
      </c>
      <c r="K64" s="118">
        <v>145</v>
      </c>
      <c r="L64" s="118">
        <v>377</v>
      </c>
      <c r="M64" s="221">
        <v>330</v>
      </c>
      <c r="N64" s="225">
        <v>333</v>
      </c>
      <c r="O64" s="224"/>
    </row>
    <row r="65" spans="3:15" ht="16.2" x14ac:dyDescent="0.2">
      <c r="C65" s="72"/>
      <c r="D65" s="113" t="s">
        <v>140</v>
      </c>
      <c r="E65" s="78" t="s">
        <v>141</v>
      </c>
      <c r="F65" s="79" t="s">
        <v>142</v>
      </c>
      <c r="G65" s="79"/>
      <c r="H65" s="79"/>
      <c r="I65" s="92">
        <v>0</v>
      </c>
      <c r="J65" s="92">
        <v>0</v>
      </c>
      <c r="K65" s="124">
        <v>60</v>
      </c>
      <c r="L65" s="124">
        <v>60.05</v>
      </c>
      <c r="M65" s="222">
        <v>60.05</v>
      </c>
      <c r="N65" s="226">
        <v>60.06</v>
      </c>
      <c r="O65" s="224"/>
    </row>
    <row r="66" spans="3:15" ht="16.8" thickBot="1" x14ac:dyDescent="0.25">
      <c r="C66" s="72"/>
      <c r="D66" s="113" t="s">
        <v>156</v>
      </c>
      <c r="E66" s="78" t="s">
        <v>141</v>
      </c>
      <c r="F66" s="79" t="s">
        <v>142</v>
      </c>
      <c r="G66" s="79"/>
      <c r="H66" s="79"/>
      <c r="I66" s="123">
        <v>0</v>
      </c>
      <c r="J66" s="123">
        <v>0</v>
      </c>
      <c r="K66" s="123">
        <v>8700</v>
      </c>
      <c r="L66" s="123">
        <v>22638</v>
      </c>
      <c r="M66" s="223">
        <v>19818</v>
      </c>
      <c r="N66" s="227">
        <v>20000</v>
      </c>
      <c r="O66" s="224"/>
    </row>
  </sheetData>
  <mergeCells count="49">
    <mergeCell ref="E7:I7"/>
    <mergeCell ref="T7:U7"/>
    <mergeCell ref="C3:X3"/>
    <mergeCell ref="E5:L5"/>
    <mergeCell ref="T5:U5"/>
    <mergeCell ref="E6:L6"/>
    <mergeCell ref="T6:U6"/>
    <mergeCell ref="T10:X12"/>
    <mergeCell ref="P29:Q29"/>
    <mergeCell ref="P30:Q30"/>
    <mergeCell ref="C27:S27"/>
    <mergeCell ref="D8:I8"/>
    <mergeCell ref="T8:U8"/>
    <mergeCell ref="C10:C12"/>
    <mergeCell ref="D10:D12"/>
    <mergeCell ref="E10:E12"/>
    <mergeCell ref="F10:F12"/>
    <mergeCell ref="G10:G12"/>
    <mergeCell ref="H10:H12"/>
    <mergeCell ref="I10:I12"/>
    <mergeCell ref="J10:J12"/>
    <mergeCell ref="L17:N17"/>
    <mergeCell ref="C26:S26"/>
    <mergeCell ref="M29:N29"/>
    <mergeCell ref="M30:N30"/>
    <mergeCell ref="O10:O12"/>
    <mergeCell ref="P10:P12"/>
    <mergeCell ref="Q10:Q12"/>
    <mergeCell ref="R10:R12"/>
    <mergeCell ref="S10:S12"/>
    <mergeCell ref="C34:C36"/>
    <mergeCell ref="D34:D36"/>
    <mergeCell ref="E34:E36"/>
    <mergeCell ref="F34:F36"/>
    <mergeCell ref="G34:G36"/>
    <mergeCell ref="S34:S36"/>
    <mergeCell ref="I34:I36"/>
    <mergeCell ref="J34:J36"/>
    <mergeCell ref="O34:O36"/>
    <mergeCell ref="P34:P36"/>
    <mergeCell ref="Q34:Q36"/>
    <mergeCell ref="R34:R36"/>
    <mergeCell ref="E31:I31"/>
    <mergeCell ref="M31:N31"/>
    <mergeCell ref="D32:I32"/>
    <mergeCell ref="M32:N32"/>
    <mergeCell ref="H34:H36"/>
    <mergeCell ref="P31:Q31"/>
    <mergeCell ref="P32:Q32"/>
  </mergeCells>
  <phoneticPr fontId="1"/>
  <printOptions horizontalCentered="1"/>
  <pageMargins left="0" right="0" top="0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59"/>
  <sheetViews>
    <sheetView topLeftCell="A2" workbookViewId="0">
      <pane xSplit="9" ySplit="13" topLeftCell="J15" activePane="bottomRight" state="frozen"/>
      <selection activeCell="A2" sqref="A2"/>
      <selection pane="topRight" activeCell="J2" sqref="J2"/>
      <selection pane="bottomLeft" activeCell="A11" sqref="A11"/>
      <selection pane="bottomRight" activeCell="A12" sqref="A12"/>
    </sheetView>
  </sheetViews>
  <sheetFormatPr defaultRowHeight="13.2" x14ac:dyDescent="0.2"/>
  <cols>
    <col min="2" max="2" width="7.5546875" customWidth="1"/>
    <col min="3" max="3" width="40.5546875" style="128" customWidth="1"/>
    <col min="4" max="6" width="5.77734375" style="128" customWidth="1"/>
    <col min="7" max="7" width="5.77734375" customWidth="1"/>
    <col min="8" max="9" width="3.6640625" customWidth="1"/>
    <col min="10" max="22" width="11.21875" customWidth="1"/>
  </cols>
  <sheetData>
    <row r="3" spans="2:22" s="204" customFormat="1" ht="33" x14ac:dyDescent="0.2">
      <c r="B3" s="310" t="s">
        <v>256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</row>
    <row r="4" spans="2:22" s="204" customFormat="1" ht="19.8" thickBot="1" x14ac:dyDescent="0.25">
      <c r="B4" s="311" t="s">
        <v>172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</row>
    <row r="5" spans="2:22" s="204" customFormat="1" ht="13.8" thickBot="1" x14ac:dyDescent="0.25">
      <c r="S5" s="205" t="s">
        <v>3</v>
      </c>
      <c r="T5" s="207" t="s">
        <v>205</v>
      </c>
      <c r="U5" s="207" t="s">
        <v>206</v>
      </c>
      <c r="V5" s="207" t="s">
        <v>207</v>
      </c>
    </row>
    <row r="6" spans="2:22" s="204" customFormat="1" ht="13.8" thickBot="1" x14ac:dyDescent="0.25">
      <c r="S6" s="205" t="s">
        <v>9</v>
      </c>
      <c r="T6" s="205" t="s">
        <v>10</v>
      </c>
      <c r="U6" s="205" t="s">
        <v>11</v>
      </c>
      <c r="V6" s="205" t="s">
        <v>1</v>
      </c>
    </row>
    <row r="7" spans="2:22" ht="13.8" thickBot="1" x14ac:dyDescent="0.25">
      <c r="C7" s="232" t="s">
        <v>257</v>
      </c>
      <c r="D7" s="277" t="s">
        <v>253</v>
      </c>
      <c r="E7" s="277"/>
      <c r="F7" s="277"/>
      <c r="G7" s="277"/>
      <c r="H7" s="277"/>
      <c r="S7" s="205" t="s">
        <v>15</v>
      </c>
      <c r="T7" s="205" t="s">
        <v>16</v>
      </c>
      <c r="U7" s="205" t="s">
        <v>16</v>
      </c>
      <c r="V7" s="205" t="s">
        <v>16</v>
      </c>
    </row>
    <row r="8" spans="2:22" ht="13.8" thickBot="1" x14ac:dyDescent="0.25">
      <c r="C8" s="280" t="s">
        <v>17</v>
      </c>
      <c r="D8" s="281"/>
      <c r="E8" s="281"/>
      <c r="F8" s="281"/>
      <c r="G8" s="281"/>
      <c r="H8" s="282"/>
      <c r="S8" s="205" t="s">
        <v>18</v>
      </c>
      <c r="T8" s="205" t="s">
        <v>19</v>
      </c>
      <c r="U8" s="205" t="s">
        <v>19</v>
      </c>
      <c r="V8" s="205" t="s">
        <v>19</v>
      </c>
    </row>
    <row r="11" spans="2:22" x14ac:dyDescent="0.2">
      <c r="J11" s="130" t="s">
        <v>29</v>
      </c>
      <c r="K11" s="130" t="s">
        <v>29</v>
      </c>
      <c r="L11" s="130" t="s">
        <v>29</v>
      </c>
      <c r="M11" s="130" t="s">
        <v>29</v>
      </c>
      <c r="N11" s="130" t="s">
        <v>29</v>
      </c>
      <c r="O11" s="130" t="s">
        <v>29</v>
      </c>
      <c r="P11" s="130" t="s">
        <v>29</v>
      </c>
      <c r="Q11" s="130" t="s">
        <v>29</v>
      </c>
      <c r="R11" s="130" t="s">
        <v>29</v>
      </c>
      <c r="S11" s="130" t="s">
        <v>30</v>
      </c>
      <c r="T11" s="130" t="s">
        <v>30</v>
      </c>
      <c r="U11" s="130" t="s">
        <v>30</v>
      </c>
      <c r="V11" s="245" t="s">
        <v>31</v>
      </c>
    </row>
    <row r="12" spans="2:22" x14ac:dyDescent="0.2">
      <c r="J12" s="130" t="s">
        <v>37</v>
      </c>
      <c r="K12" s="130" t="s">
        <v>38</v>
      </c>
      <c r="L12" s="130" t="s">
        <v>39</v>
      </c>
      <c r="M12" s="130" t="s">
        <v>40</v>
      </c>
      <c r="N12" s="130" t="s">
        <v>41</v>
      </c>
      <c r="O12" s="130" t="s">
        <v>42</v>
      </c>
      <c r="P12" s="130" t="s">
        <v>43</v>
      </c>
      <c r="Q12" s="130" t="s">
        <v>44</v>
      </c>
      <c r="R12" s="130" t="s">
        <v>45</v>
      </c>
      <c r="S12" s="130" t="s">
        <v>46</v>
      </c>
      <c r="T12" s="130" t="s">
        <v>47</v>
      </c>
      <c r="U12" s="130" t="s">
        <v>48</v>
      </c>
      <c r="V12" s="248"/>
    </row>
    <row r="13" spans="2:22" x14ac:dyDescent="0.2">
      <c r="J13" s="130" t="s">
        <v>50</v>
      </c>
      <c r="K13" s="130" t="s">
        <v>50</v>
      </c>
      <c r="L13" s="130" t="s">
        <v>50</v>
      </c>
      <c r="M13" s="130" t="s">
        <v>50</v>
      </c>
      <c r="N13" s="130" t="s">
        <v>50</v>
      </c>
      <c r="O13" s="130" t="s">
        <v>50</v>
      </c>
      <c r="P13" s="130" t="s">
        <v>50</v>
      </c>
      <c r="Q13" s="130" t="s">
        <v>50</v>
      </c>
      <c r="R13" s="130" t="s">
        <v>50</v>
      </c>
      <c r="S13" s="130" t="s">
        <v>50</v>
      </c>
      <c r="T13" s="130" t="s">
        <v>50</v>
      </c>
      <c r="U13" s="130" t="s">
        <v>50</v>
      </c>
      <c r="V13" s="249"/>
    </row>
    <row r="15" spans="2:22" x14ac:dyDescent="0.2">
      <c r="B15" s="274" t="s">
        <v>20</v>
      </c>
      <c r="C15" s="286" t="s">
        <v>21</v>
      </c>
      <c r="D15" s="287" t="s">
        <v>22</v>
      </c>
      <c r="E15" s="287" t="s">
        <v>23</v>
      </c>
      <c r="F15" s="274" t="s">
        <v>24</v>
      </c>
      <c r="G15" s="274" t="s">
        <v>25</v>
      </c>
    </row>
    <row r="16" spans="2:22" x14ac:dyDescent="0.2">
      <c r="B16" s="275"/>
      <c r="C16" s="283"/>
      <c r="D16" s="288"/>
      <c r="E16" s="288"/>
      <c r="F16" s="283"/>
      <c r="G16" s="283"/>
    </row>
    <row r="17" spans="2:22" x14ac:dyDescent="0.2">
      <c r="B17" s="276"/>
      <c r="C17" s="284"/>
      <c r="D17" s="289"/>
      <c r="E17" s="289"/>
      <c r="F17" s="284"/>
      <c r="G17" s="284"/>
    </row>
    <row r="18" spans="2:22" x14ac:dyDescent="0.2">
      <c r="B18" s="72"/>
      <c r="C18" s="72"/>
      <c r="D18" s="72"/>
      <c r="E18" s="72"/>
      <c r="F18" s="72"/>
      <c r="G18" s="72"/>
    </row>
    <row r="19" spans="2:22" x14ac:dyDescent="0.2">
      <c r="B19" s="128"/>
      <c r="G19" s="128"/>
    </row>
    <row r="20" spans="2:22" x14ac:dyDescent="0.2">
      <c r="B20" s="128"/>
      <c r="C20" s="115" t="s">
        <v>138</v>
      </c>
      <c r="G20" s="128"/>
    </row>
    <row r="21" spans="2:22" x14ac:dyDescent="0.2">
      <c r="B21" s="72"/>
      <c r="C21" s="113" t="s">
        <v>139</v>
      </c>
      <c r="D21" s="78" t="s">
        <v>73</v>
      </c>
      <c r="E21" s="79" t="s">
        <v>74</v>
      </c>
      <c r="F21" s="79"/>
      <c r="G21" s="79"/>
      <c r="J21" s="136">
        <f>当期実績予想在庫計画!N64</f>
        <v>333</v>
      </c>
      <c r="K21" s="136">
        <f t="shared" ref="K21:U21" si="0">+J45</f>
        <v>283</v>
      </c>
      <c r="L21" s="136">
        <f t="shared" si="0"/>
        <v>223</v>
      </c>
      <c r="M21" s="136">
        <f t="shared" si="0"/>
        <v>233</v>
      </c>
      <c r="N21" s="136">
        <f t="shared" si="0"/>
        <v>233</v>
      </c>
      <c r="O21" s="136">
        <f t="shared" si="0"/>
        <v>223</v>
      </c>
      <c r="P21" s="136">
        <f t="shared" si="0"/>
        <v>223</v>
      </c>
      <c r="Q21" s="136">
        <f t="shared" si="0"/>
        <v>223</v>
      </c>
      <c r="R21" s="136">
        <f t="shared" si="0"/>
        <v>223</v>
      </c>
      <c r="S21" s="136">
        <f t="shared" si="0"/>
        <v>233</v>
      </c>
      <c r="T21" s="136">
        <f t="shared" si="0"/>
        <v>233</v>
      </c>
      <c r="U21" s="136">
        <f t="shared" si="0"/>
        <v>233</v>
      </c>
    </row>
    <row r="22" spans="2:22" x14ac:dyDescent="0.2">
      <c r="B22" s="72"/>
      <c r="C22" s="113" t="s">
        <v>140</v>
      </c>
      <c r="D22" s="78" t="s">
        <v>141</v>
      </c>
      <c r="E22" s="79" t="s">
        <v>142</v>
      </c>
      <c r="F22" s="79"/>
      <c r="G22" s="79"/>
      <c r="J22" s="137">
        <f>当期実績予想在庫計画!N65</f>
        <v>60.06</v>
      </c>
      <c r="K22" s="137">
        <f t="shared" ref="K22:U23" si="1">+J46</f>
        <v>60.06</v>
      </c>
      <c r="L22" s="137">
        <f t="shared" si="1"/>
        <v>60.06</v>
      </c>
      <c r="M22" s="137">
        <f t="shared" si="1"/>
        <v>52.83</v>
      </c>
      <c r="N22" s="137">
        <f t="shared" si="1"/>
        <v>42.15</v>
      </c>
      <c r="O22" s="137">
        <f t="shared" si="1"/>
        <v>39</v>
      </c>
      <c r="P22" s="137">
        <f t="shared" si="1"/>
        <v>39</v>
      </c>
      <c r="Q22" s="137">
        <f t="shared" si="1"/>
        <v>39</v>
      </c>
      <c r="R22" s="137">
        <f t="shared" si="1"/>
        <v>39</v>
      </c>
      <c r="S22" s="137">
        <f t="shared" si="1"/>
        <v>39</v>
      </c>
      <c r="T22" s="137">
        <f t="shared" si="1"/>
        <v>39</v>
      </c>
      <c r="U22" s="137">
        <f t="shared" si="1"/>
        <v>39</v>
      </c>
    </row>
    <row r="23" spans="2:22" x14ac:dyDescent="0.2">
      <c r="B23" s="72"/>
      <c r="C23" s="113" t="s">
        <v>143</v>
      </c>
      <c r="D23" s="78" t="s">
        <v>141</v>
      </c>
      <c r="E23" s="79" t="s">
        <v>142</v>
      </c>
      <c r="F23" s="79"/>
      <c r="G23" s="79"/>
      <c r="J23" s="134">
        <f t="shared" ref="J23:U23" si="2">ROUND(J21*J22,0)</f>
        <v>20000</v>
      </c>
      <c r="K23" s="134">
        <f t="shared" si="1"/>
        <v>16997</v>
      </c>
      <c r="L23" s="134">
        <f t="shared" si="1"/>
        <v>13393</v>
      </c>
      <c r="M23" s="134">
        <f t="shared" si="1"/>
        <v>12309</v>
      </c>
      <c r="N23" s="134">
        <f>+M47</f>
        <v>9820</v>
      </c>
      <c r="O23" s="134">
        <f t="shared" ref="O23" si="3">+N47</f>
        <v>8697</v>
      </c>
      <c r="P23" s="134">
        <f t="shared" ref="P23" si="4">+O47</f>
        <v>8697</v>
      </c>
      <c r="Q23" s="134">
        <f t="shared" ref="Q23" si="5">+P47</f>
        <v>8697</v>
      </c>
      <c r="R23" s="134">
        <f t="shared" ref="R23" si="6">+Q47</f>
        <v>8697</v>
      </c>
      <c r="S23" s="134">
        <f t="shared" ref="S23" si="7">+R47</f>
        <v>9087</v>
      </c>
      <c r="T23" s="134">
        <f t="shared" ref="T23" si="8">+S47</f>
        <v>9087</v>
      </c>
      <c r="U23" s="134">
        <f t="shared" ref="U23" si="9">+T47</f>
        <v>9087</v>
      </c>
    </row>
    <row r="24" spans="2:22" x14ac:dyDescent="0.2">
      <c r="B24" s="128"/>
      <c r="G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</row>
    <row r="25" spans="2:22" x14ac:dyDescent="0.2">
      <c r="B25" s="128"/>
      <c r="C25" s="115" t="s">
        <v>144</v>
      </c>
      <c r="G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</row>
    <row r="26" spans="2:22" x14ac:dyDescent="0.2">
      <c r="B26" s="72"/>
      <c r="C26" s="113" t="s">
        <v>145</v>
      </c>
      <c r="D26" s="78" t="s">
        <v>73</v>
      </c>
      <c r="E26" s="79" t="s">
        <v>74</v>
      </c>
      <c r="F26" s="79"/>
      <c r="G26" s="79"/>
      <c r="J26" s="131">
        <v>0</v>
      </c>
      <c r="K26" s="131">
        <v>0</v>
      </c>
      <c r="L26" s="132">
        <v>80</v>
      </c>
      <c r="M26" s="132">
        <v>100</v>
      </c>
      <c r="N26" s="132">
        <v>100</v>
      </c>
      <c r="O26" s="132">
        <v>110</v>
      </c>
      <c r="P26" s="132">
        <v>110</v>
      </c>
      <c r="Q26" s="132">
        <v>110</v>
      </c>
      <c r="R26" s="132">
        <v>150</v>
      </c>
      <c r="S26" s="132">
        <v>150</v>
      </c>
      <c r="T26" s="132">
        <v>100</v>
      </c>
      <c r="U26" s="132">
        <v>150</v>
      </c>
      <c r="V26" s="134">
        <f>SUM(J26:U26)</f>
        <v>1160</v>
      </c>
    </row>
    <row r="27" spans="2:22" x14ac:dyDescent="0.2">
      <c r="B27" s="72"/>
      <c r="C27" s="113" t="s">
        <v>140</v>
      </c>
      <c r="D27" s="78" t="s">
        <v>141</v>
      </c>
      <c r="E27" s="79" t="s">
        <v>142</v>
      </c>
      <c r="F27" s="79"/>
      <c r="G27" s="79"/>
      <c r="J27" s="133">
        <v>39</v>
      </c>
      <c r="K27" s="133">
        <v>39</v>
      </c>
      <c r="L27" s="133">
        <v>39</v>
      </c>
      <c r="M27" s="133">
        <v>39</v>
      </c>
      <c r="N27" s="133">
        <v>39</v>
      </c>
      <c r="O27" s="133">
        <v>39</v>
      </c>
      <c r="P27" s="133">
        <v>39</v>
      </c>
      <c r="Q27" s="133">
        <v>39</v>
      </c>
      <c r="R27" s="133">
        <v>39</v>
      </c>
      <c r="S27" s="133">
        <v>39</v>
      </c>
      <c r="T27" s="133">
        <v>39</v>
      </c>
      <c r="U27" s="133">
        <v>39</v>
      </c>
      <c r="V27" s="144">
        <f>ROUND(V28/V26,2)</f>
        <v>39</v>
      </c>
    </row>
    <row r="28" spans="2:22" x14ac:dyDescent="0.2">
      <c r="B28" s="72"/>
      <c r="C28" s="113" t="s">
        <v>146</v>
      </c>
      <c r="D28" s="78" t="s">
        <v>141</v>
      </c>
      <c r="E28" s="79" t="s">
        <v>142</v>
      </c>
      <c r="F28" s="79"/>
      <c r="G28" s="79"/>
      <c r="J28" s="134">
        <f t="shared" ref="J28:U28" si="10">ROUND(J26*J27,0)</f>
        <v>0</v>
      </c>
      <c r="K28" s="134">
        <f t="shared" si="10"/>
        <v>0</v>
      </c>
      <c r="L28" s="134">
        <f t="shared" si="10"/>
        <v>3120</v>
      </c>
      <c r="M28" s="134">
        <f t="shared" si="10"/>
        <v>3900</v>
      </c>
      <c r="N28" s="134">
        <f t="shared" si="10"/>
        <v>3900</v>
      </c>
      <c r="O28" s="134">
        <f t="shared" si="10"/>
        <v>4290</v>
      </c>
      <c r="P28" s="134">
        <f t="shared" si="10"/>
        <v>4290</v>
      </c>
      <c r="Q28" s="134">
        <f t="shared" si="10"/>
        <v>4290</v>
      </c>
      <c r="R28" s="134">
        <f t="shared" si="10"/>
        <v>5850</v>
      </c>
      <c r="S28" s="134">
        <f t="shared" si="10"/>
        <v>5850</v>
      </c>
      <c r="T28" s="134">
        <f t="shared" si="10"/>
        <v>3900</v>
      </c>
      <c r="U28" s="134">
        <f t="shared" si="10"/>
        <v>5850</v>
      </c>
      <c r="V28" s="134">
        <f>SUM(J28:U28)</f>
        <v>45240</v>
      </c>
    </row>
    <row r="29" spans="2:22" hidden="1" x14ac:dyDescent="0.2">
      <c r="B29" s="128"/>
      <c r="C29" s="116" t="s">
        <v>147</v>
      </c>
      <c r="G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</row>
    <row r="30" spans="2:22" hidden="1" x14ac:dyDescent="0.2">
      <c r="B30" s="128"/>
      <c r="C30" s="117" t="s">
        <v>148</v>
      </c>
      <c r="G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</row>
    <row r="31" spans="2:22" hidden="1" x14ac:dyDescent="0.2">
      <c r="B31" s="72"/>
      <c r="C31" s="113" t="s">
        <v>145</v>
      </c>
      <c r="D31" s="78" t="s">
        <v>73</v>
      </c>
      <c r="E31" s="79" t="s">
        <v>74</v>
      </c>
      <c r="F31" s="79"/>
      <c r="G31" s="79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</row>
    <row r="32" spans="2:22" hidden="1" x14ac:dyDescent="0.2">
      <c r="B32" s="72"/>
      <c r="C32" s="113" t="s">
        <v>140</v>
      </c>
      <c r="D32" s="78" t="s">
        <v>141</v>
      </c>
      <c r="E32" s="79" t="s">
        <v>142</v>
      </c>
      <c r="F32" s="79"/>
      <c r="G32" s="79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</row>
    <row r="33" spans="2:22" hidden="1" x14ac:dyDescent="0.2">
      <c r="B33" s="72"/>
      <c r="C33" s="113" t="s">
        <v>146</v>
      </c>
      <c r="D33" s="78" t="s">
        <v>141</v>
      </c>
      <c r="E33" s="79" t="s">
        <v>142</v>
      </c>
      <c r="F33" s="79"/>
      <c r="G33" s="79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</row>
    <row r="34" spans="2:22" hidden="1" x14ac:dyDescent="0.2">
      <c r="B34" s="128"/>
      <c r="C34" s="117" t="s">
        <v>149</v>
      </c>
      <c r="G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</row>
    <row r="35" spans="2:22" hidden="1" x14ac:dyDescent="0.2">
      <c r="B35" s="72"/>
      <c r="C35" s="113" t="s">
        <v>145</v>
      </c>
      <c r="D35" s="78" t="s">
        <v>73</v>
      </c>
      <c r="E35" s="79" t="s">
        <v>74</v>
      </c>
      <c r="F35" s="79"/>
      <c r="G35" s="79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</row>
    <row r="36" spans="2:22" hidden="1" x14ac:dyDescent="0.2">
      <c r="B36" s="72"/>
      <c r="C36" s="113" t="s">
        <v>140</v>
      </c>
      <c r="D36" s="78" t="s">
        <v>141</v>
      </c>
      <c r="E36" s="79" t="s">
        <v>142</v>
      </c>
      <c r="F36" s="79"/>
      <c r="G36" s="79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</row>
    <row r="37" spans="2:22" hidden="1" x14ac:dyDescent="0.2">
      <c r="B37" s="72"/>
      <c r="C37" s="113" t="s">
        <v>146</v>
      </c>
      <c r="D37" s="78" t="s">
        <v>141</v>
      </c>
      <c r="E37" s="79" t="s">
        <v>142</v>
      </c>
      <c r="F37" s="79"/>
      <c r="G37" s="79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</row>
    <row r="38" spans="2:22" x14ac:dyDescent="0.2">
      <c r="B38" s="128"/>
      <c r="G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</row>
    <row r="39" spans="2:22" x14ac:dyDescent="0.2">
      <c r="B39" s="128"/>
      <c r="C39" s="115" t="s">
        <v>150</v>
      </c>
      <c r="G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</row>
    <row r="40" spans="2:22" x14ac:dyDescent="0.2">
      <c r="B40" s="72"/>
      <c r="C40" s="113" t="s">
        <v>151</v>
      </c>
      <c r="D40" s="78" t="s">
        <v>73</v>
      </c>
      <c r="E40" s="79" t="s">
        <v>74</v>
      </c>
      <c r="F40" s="79"/>
      <c r="G40" s="79"/>
      <c r="J40" s="136">
        <f>全社販売計画書!L49</f>
        <v>50</v>
      </c>
      <c r="K40" s="136">
        <f>全社販売計画書!M49</f>
        <v>60</v>
      </c>
      <c r="L40" s="136">
        <f>全社販売計画書!N49</f>
        <v>70</v>
      </c>
      <c r="M40" s="136">
        <f>全社販売計画書!O49</f>
        <v>100</v>
      </c>
      <c r="N40" s="136">
        <f>全社販売計画書!P49</f>
        <v>110</v>
      </c>
      <c r="O40" s="136">
        <f>全社販売計画書!Q49</f>
        <v>110</v>
      </c>
      <c r="P40" s="136">
        <f>全社販売計画書!R49</f>
        <v>110</v>
      </c>
      <c r="Q40" s="136">
        <f>全社販売計画書!S49</f>
        <v>110</v>
      </c>
      <c r="R40" s="136">
        <f>全社販売計画書!T49</f>
        <v>140</v>
      </c>
      <c r="S40" s="136">
        <f>全社販売計画書!U49</f>
        <v>150</v>
      </c>
      <c r="T40" s="136">
        <f>全社販売計画書!V49</f>
        <v>100</v>
      </c>
      <c r="U40" s="136">
        <f>全社販売計画書!W49</f>
        <v>150</v>
      </c>
      <c r="V40" s="134">
        <f>SUM(J40:U40)</f>
        <v>1260</v>
      </c>
    </row>
    <row r="41" spans="2:22" x14ac:dyDescent="0.2">
      <c r="B41" s="72"/>
      <c r="C41" s="113" t="s">
        <v>152</v>
      </c>
      <c r="D41" s="78" t="s">
        <v>141</v>
      </c>
      <c r="E41" s="79" t="s">
        <v>142</v>
      </c>
      <c r="F41" s="79"/>
      <c r="G41" s="79"/>
      <c r="J41" s="138">
        <v>60.06</v>
      </c>
      <c r="K41" s="138">
        <v>60.06</v>
      </c>
      <c r="L41" s="144">
        <f t="shared" ref="L41:V41" si="11">ROUND(L42/L40,2)</f>
        <v>60.06</v>
      </c>
      <c r="M41" s="144">
        <f t="shared" si="11"/>
        <v>63.89</v>
      </c>
      <c r="N41" s="144">
        <f t="shared" si="11"/>
        <v>45.66</v>
      </c>
      <c r="O41" s="144">
        <f t="shared" si="11"/>
        <v>39</v>
      </c>
      <c r="P41" s="144">
        <f t="shared" si="11"/>
        <v>39</v>
      </c>
      <c r="Q41" s="144">
        <f t="shared" si="11"/>
        <v>39</v>
      </c>
      <c r="R41" s="144">
        <f t="shared" si="11"/>
        <v>39</v>
      </c>
      <c r="S41" s="144">
        <f t="shared" si="11"/>
        <v>39</v>
      </c>
      <c r="T41" s="144">
        <f t="shared" si="11"/>
        <v>39</v>
      </c>
      <c r="U41" s="144">
        <f t="shared" si="11"/>
        <v>39</v>
      </c>
      <c r="V41" s="144">
        <f t="shared" si="11"/>
        <v>44.57</v>
      </c>
    </row>
    <row r="42" spans="2:22" x14ac:dyDescent="0.2">
      <c r="B42" s="72"/>
      <c r="C42" s="113" t="s">
        <v>153</v>
      </c>
      <c r="D42" s="78" t="s">
        <v>141</v>
      </c>
      <c r="E42" s="79" t="s">
        <v>142</v>
      </c>
      <c r="F42" s="79"/>
      <c r="G42" s="79"/>
      <c r="J42" s="134">
        <f>ROUND(J40*J41,0)</f>
        <v>3003</v>
      </c>
      <c r="K42" s="134">
        <f>ROUND(K40*K41,0)</f>
        <v>3604</v>
      </c>
      <c r="L42" s="135">
        <f t="shared" ref="L42:U42" si="12">+L23+L28-L47</f>
        <v>4204</v>
      </c>
      <c r="M42" s="135">
        <f t="shared" si="12"/>
        <v>6389</v>
      </c>
      <c r="N42" s="135">
        <f t="shared" si="12"/>
        <v>5023</v>
      </c>
      <c r="O42" s="135">
        <f t="shared" si="12"/>
        <v>4290</v>
      </c>
      <c r="P42" s="135">
        <f t="shared" si="12"/>
        <v>4290</v>
      </c>
      <c r="Q42" s="135">
        <f t="shared" si="12"/>
        <v>4290</v>
      </c>
      <c r="R42" s="135">
        <f t="shared" si="12"/>
        <v>5460</v>
      </c>
      <c r="S42" s="135">
        <f t="shared" si="12"/>
        <v>5850</v>
      </c>
      <c r="T42" s="135">
        <f t="shared" si="12"/>
        <v>3900</v>
      </c>
      <c r="U42" s="135">
        <f t="shared" si="12"/>
        <v>5850</v>
      </c>
      <c r="V42" s="134">
        <f>SUM(J42:U42)</f>
        <v>56153</v>
      </c>
    </row>
    <row r="43" spans="2:22" ht="13.8" thickBot="1" x14ac:dyDescent="0.25">
      <c r="B43" s="128"/>
      <c r="G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</row>
    <row r="44" spans="2:22" ht="13.8" thickBot="1" x14ac:dyDescent="0.25">
      <c r="B44" s="128"/>
      <c r="C44" s="115" t="s">
        <v>154</v>
      </c>
      <c r="G44" s="128"/>
      <c r="K44" s="128"/>
      <c r="L44" s="129" t="s">
        <v>165</v>
      </c>
      <c r="M44" s="128"/>
      <c r="N44" s="128"/>
      <c r="O44" s="128"/>
      <c r="P44" s="128"/>
      <c r="Q44" s="128"/>
      <c r="R44" s="128"/>
      <c r="S44" s="128"/>
      <c r="T44" s="128"/>
      <c r="U44" s="128"/>
    </row>
    <row r="45" spans="2:22" x14ac:dyDescent="0.2">
      <c r="B45" s="72"/>
      <c r="C45" s="113" t="s">
        <v>155</v>
      </c>
      <c r="D45" s="78" t="s">
        <v>73</v>
      </c>
      <c r="E45" s="79" t="s">
        <v>74</v>
      </c>
      <c r="F45" s="79"/>
      <c r="G45" s="79"/>
      <c r="J45" s="131">
        <f t="shared" ref="J45:U45" si="13">+J21+J26-J40</f>
        <v>283</v>
      </c>
      <c r="K45" s="131">
        <f t="shared" si="13"/>
        <v>223</v>
      </c>
      <c r="L45" s="141">
        <f t="shared" si="13"/>
        <v>233</v>
      </c>
      <c r="M45" s="131">
        <f t="shared" si="13"/>
        <v>233</v>
      </c>
      <c r="N45" s="131">
        <f t="shared" si="13"/>
        <v>223</v>
      </c>
      <c r="O45" s="131">
        <f t="shared" si="13"/>
        <v>223</v>
      </c>
      <c r="P45" s="131">
        <f t="shared" si="13"/>
        <v>223</v>
      </c>
      <c r="Q45" s="131">
        <f t="shared" si="13"/>
        <v>223</v>
      </c>
      <c r="R45" s="131">
        <f t="shared" si="13"/>
        <v>233</v>
      </c>
      <c r="S45" s="131">
        <f t="shared" si="13"/>
        <v>233</v>
      </c>
      <c r="T45" s="131">
        <f t="shared" si="13"/>
        <v>233</v>
      </c>
      <c r="U45" s="131">
        <f t="shared" si="13"/>
        <v>233</v>
      </c>
    </row>
    <row r="46" spans="2:22" x14ac:dyDescent="0.2">
      <c r="B46" s="72"/>
      <c r="C46" s="113" t="s">
        <v>163</v>
      </c>
      <c r="D46" s="78" t="s">
        <v>141</v>
      </c>
      <c r="E46" s="79" t="s">
        <v>142</v>
      </c>
      <c r="F46" s="79"/>
      <c r="G46" s="79"/>
      <c r="J46" s="138">
        <v>60.06</v>
      </c>
      <c r="K46" s="138">
        <v>60.06</v>
      </c>
      <c r="L46" s="144">
        <f t="shared" ref="L46:U46" si="14">ROUND(L47/L45,2)</f>
        <v>52.83</v>
      </c>
      <c r="M46" s="144">
        <f t="shared" si="14"/>
        <v>42.15</v>
      </c>
      <c r="N46" s="144">
        <f t="shared" si="14"/>
        <v>39</v>
      </c>
      <c r="O46" s="144">
        <f t="shared" si="14"/>
        <v>39</v>
      </c>
      <c r="P46" s="144">
        <f t="shared" si="14"/>
        <v>39</v>
      </c>
      <c r="Q46" s="144">
        <f t="shared" si="14"/>
        <v>39</v>
      </c>
      <c r="R46" s="144">
        <f t="shared" si="14"/>
        <v>39</v>
      </c>
      <c r="S46" s="144">
        <f t="shared" si="14"/>
        <v>39</v>
      </c>
      <c r="T46" s="144">
        <f t="shared" si="14"/>
        <v>39</v>
      </c>
      <c r="U46" s="144">
        <f t="shared" si="14"/>
        <v>39</v>
      </c>
    </row>
    <row r="47" spans="2:22" x14ac:dyDescent="0.2">
      <c r="B47" s="72"/>
      <c r="C47" s="113" t="s">
        <v>156</v>
      </c>
      <c r="D47" s="78" t="s">
        <v>141</v>
      </c>
      <c r="E47" s="79" t="s">
        <v>142</v>
      </c>
      <c r="F47" s="79"/>
      <c r="G47" s="79"/>
      <c r="J47" s="134">
        <f>ROUND(J45*J46,0)</f>
        <v>16997</v>
      </c>
      <c r="K47" s="134">
        <f>ROUND(K45*K46,0)</f>
        <v>13393</v>
      </c>
      <c r="L47" s="135">
        <f t="shared" ref="L47:U47" si="15">+L59</f>
        <v>12309</v>
      </c>
      <c r="M47" s="135">
        <f t="shared" si="15"/>
        <v>9820</v>
      </c>
      <c r="N47" s="135">
        <f t="shared" si="15"/>
        <v>8697</v>
      </c>
      <c r="O47" s="135">
        <f t="shared" si="15"/>
        <v>8697</v>
      </c>
      <c r="P47" s="135">
        <f t="shared" si="15"/>
        <v>8697</v>
      </c>
      <c r="Q47" s="135">
        <f t="shared" si="15"/>
        <v>8697</v>
      </c>
      <c r="R47" s="135">
        <f t="shared" si="15"/>
        <v>9087</v>
      </c>
      <c r="S47" s="135">
        <f t="shared" si="15"/>
        <v>9087</v>
      </c>
      <c r="T47" s="135">
        <f t="shared" si="15"/>
        <v>9087</v>
      </c>
      <c r="U47" s="135">
        <f t="shared" si="15"/>
        <v>9087</v>
      </c>
    </row>
    <row r="48" spans="2:22" x14ac:dyDescent="0.2">
      <c r="M48" s="128"/>
      <c r="N48" s="128"/>
      <c r="O48" s="128"/>
      <c r="P48" s="128"/>
      <c r="Q48" s="128"/>
      <c r="R48" s="128"/>
      <c r="S48" s="128"/>
      <c r="T48" s="128"/>
      <c r="U48" s="128"/>
    </row>
    <row r="49" spans="2:21" x14ac:dyDescent="0.2">
      <c r="C49" s="115" t="s">
        <v>157</v>
      </c>
      <c r="M49" s="128"/>
      <c r="N49" s="128"/>
      <c r="O49" s="128"/>
      <c r="P49" s="128"/>
      <c r="Q49" s="128"/>
      <c r="R49" s="128"/>
      <c r="S49" s="128"/>
      <c r="T49" s="128"/>
      <c r="U49" s="128"/>
    </row>
    <row r="50" spans="2:21" x14ac:dyDescent="0.2">
      <c r="B50" s="72"/>
      <c r="C50" s="113" t="s">
        <v>158</v>
      </c>
      <c r="D50" s="78" t="s">
        <v>73</v>
      </c>
      <c r="E50" s="79" t="s">
        <v>74</v>
      </c>
      <c r="F50" s="79"/>
      <c r="G50" s="79"/>
      <c r="J50" s="136">
        <f>全社販売計画書!$X49</f>
        <v>1260</v>
      </c>
      <c r="K50" s="136">
        <f>全社販売計画書!$X49</f>
        <v>1260</v>
      </c>
      <c r="L50" s="136">
        <f>全社販売計画書!$X49</f>
        <v>1260</v>
      </c>
      <c r="M50" s="136">
        <f>全社販売計画書!$X49</f>
        <v>1260</v>
      </c>
      <c r="N50" s="136">
        <f>全社販売計画書!$X49</f>
        <v>1260</v>
      </c>
      <c r="O50" s="136">
        <f>全社販売計画書!$X49</f>
        <v>1260</v>
      </c>
      <c r="P50" s="136">
        <f>全社販売計画書!$X49</f>
        <v>1260</v>
      </c>
      <c r="Q50" s="136">
        <f>全社販売計画書!$X49</f>
        <v>1260</v>
      </c>
      <c r="R50" s="136">
        <f>全社販売計画書!$X49</f>
        <v>1260</v>
      </c>
      <c r="S50" s="136">
        <f>全社販売計画書!$X49</f>
        <v>1260</v>
      </c>
      <c r="T50" s="136">
        <f>全社販売計画書!$X49</f>
        <v>1260</v>
      </c>
      <c r="U50" s="136">
        <f>全社販売計画書!$X49</f>
        <v>1260</v>
      </c>
    </row>
    <row r="51" spans="2:21" s="128" customFormat="1" x14ac:dyDescent="0.2">
      <c r="B51" s="72"/>
      <c r="C51" s="113" t="s">
        <v>159</v>
      </c>
      <c r="D51" s="78" t="s">
        <v>73</v>
      </c>
      <c r="E51" s="79" t="s">
        <v>74</v>
      </c>
      <c r="F51" s="79"/>
      <c r="G51" s="79"/>
      <c r="J51" s="136">
        <f t="shared" ref="J51:U51" si="16">ROUND(J50/12,0)</f>
        <v>105</v>
      </c>
      <c r="K51" s="136">
        <f t="shared" si="16"/>
        <v>105</v>
      </c>
      <c r="L51" s="136">
        <f t="shared" si="16"/>
        <v>105</v>
      </c>
      <c r="M51" s="136">
        <f t="shared" si="16"/>
        <v>105</v>
      </c>
      <c r="N51" s="136">
        <f t="shared" si="16"/>
        <v>105</v>
      </c>
      <c r="O51" s="136">
        <f t="shared" si="16"/>
        <v>105</v>
      </c>
      <c r="P51" s="136">
        <f t="shared" si="16"/>
        <v>105</v>
      </c>
      <c r="Q51" s="136">
        <f t="shared" si="16"/>
        <v>105</v>
      </c>
      <c r="R51" s="136">
        <f t="shared" si="16"/>
        <v>105</v>
      </c>
      <c r="S51" s="136">
        <f t="shared" si="16"/>
        <v>105</v>
      </c>
      <c r="T51" s="136">
        <f t="shared" si="16"/>
        <v>105</v>
      </c>
      <c r="U51" s="136">
        <f t="shared" si="16"/>
        <v>105</v>
      </c>
    </row>
    <row r="52" spans="2:21" x14ac:dyDescent="0.2">
      <c r="B52" s="72"/>
      <c r="C52" s="113" t="s">
        <v>160</v>
      </c>
      <c r="D52" s="78"/>
      <c r="E52" s="79" t="s">
        <v>161</v>
      </c>
      <c r="F52" s="79"/>
      <c r="G52" s="79"/>
      <c r="J52" s="140">
        <f t="shared" ref="J52:U52" si="17">ROUND(J45/J51,1)</f>
        <v>2.7</v>
      </c>
      <c r="K52" s="140">
        <f t="shared" si="17"/>
        <v>2.1</v>
      </c>
      <c r="L52" s="140">
        <f t="shared" si="17"/>
        <v>2.2000000000000002</v>
      </c>
      <c r="M52" s="140">
        <f t="shared" si="17"/>
        <v>2.2000000000000002</v>
      </c>
      <c r="N52" s="140">
        <f t="shared" si="17"/>
        <v>2.1</v>
      </c>
      <c r="O52" s="140">
        <f t="shared" si="17"/>
        <v>2.1</v>
      </c>
      <c r="P52" s="140">
        <f t="shared" si="17"/>
        <v>2.1</v>
      </c>
      <c r="Q52" s="140">
        <f t="shared" si="17"/>
        <v>2.1</v>
      </c>
      <c r="R52" s="140">
        <f t="shared" si="17"/>
        <v>2.2000000000000002</v>
      </c>
      <c r="S52" s="140">
        <f t="shared" si="17"/>
        <v>2.2000000000000002</v>
      </c>
      <c r="T52" s="140">
        <f t="shared" si="17"/>
        <v>2.2000000000000002</v>
      </c>
      <c r="U52" s="140">
        <f t="shared" si="17"/>
        <v>2.2000000000000002</v>
      </c>
    </row>
    <row r="53" spans="2:21" x14ac:dyDescent="0.2">
      <c r="C53" s="139" t="s">
        <v>162</v>
      </c>
      <c r="P53" s="128"/>
      <c r="Q53" s="128"/>
      <c r="R53" s="128"/>
      <c r="S53" s="128"/>
      <c r="U53" s="128"/>
    </row>
    <row r="54" spans="2:21" ht="13.8" thickBot="1" x14ac:dyDescent="0.25">
      <c r="P54" s="128"/>
      <c r="Q54" s="128"/>
      <c r="R54" s="128"/>
      <c r="S54" s="128"/>
      <c r="U54" s="128"/>
    </row>
    <row r="55" spans="2:21" ht="13.8" thickBot="1" x14ac:dyDescent="0.25">
      <c r="B55" s="129" t="s">
        <v>165</v>
      </c>
      <c r="C55" s="113" t="s">
        <v>166</v>
      </c>
      <c r="D55" s="78" t="s">
        <v>73</v>
      </c>
      <c r="E55" s="79" t="s">
        <v>74</v>
      </c>
      <c r="F55" s="79"/>
      <c r="G55" s="79"/>
      <c r="H55" s="128"/>
      <c r="I55" s="128"/>
      <c r="J55" s="128"/>
      <c r="K55" s="128"/>
      <c r="L55" s="142">
        <f>+$L26</f>
        <v>80</v>
      </c>
      <c r="M55" s="142">
        <f>SUM($L26:M26)</f>
        <v>180</v>
      </c>
      <c r="N55" s="142">
        <f>SUM($L26:N26)</f>
        <v>280</v>
      </c>
      <c r="O55" s="142">
        <f>SUM($L26:O26)</f>
        <v>390</v>
      </c>
      <c r="P55" s="142">
        <f>SUM($L26:P26)</f>
        <v>500</v>
      </c>
      <c r="Q55" s="142">
        <f>SUM($L26:Q26)</f>
        <v>610</v>
      </c>
      <c r="R55" s="142">
        <f>SUM($L26:R26)</f>
        <v>760</v>
      </c>
      <c r="S55" s="142">
        <f>SUM($L26:S26)</f>
        <v>910</v>
      </c>
      <c r="T55" s="142">
        <f>SUM($L26:T26)</f>
        <v>1010</v>
      </c>
      <c r="U55" s="142">
        <f>SUM($L26:U26)</f>
        <v>1160</v>
      </c>
    </row>
    <row r="56" spans="2:21" ht="13.8" thickBot="1" x14ac:dyDescent="0.25">
      <c r="C56" s="113" t="s">
        <v>167</v>
      </c>
      <c r="D56" s="78" t="s">
        <v>73</v>
      </c>
      <c r="E56" s="79" t="s">
        <v>74</v>
      </c>
      <c r="F56" s="79"/>
      <c r="G56" s="79"/>
      <c r="H56" s="128"/>
      <c r="I56" s="128"/>
      <c r="J56" s="128"/>
      <c r="K56" s="128"/>
      <c r="L56" s="143">
        <f t="shared" ref="L56:U56" si="18">+L45-L55</f>
        <v>153</v>
      </c>
      <c r="M56" s="143">
        <f t="shared" si="18"/>
        <v>53</v>
      </c>
      <c r="N56" s="143">
        <f t="shared" si="18"/>
        <v>-57</v>
      </c>
      <c r="O56" s="143">
        <f t="shared" si="18"/>
        <v>-167</v>
      </c>
      <c r="P56" s="143">
        <f t="shared" si="18"/>
        <v>-277</v>
      </c>
      <c r="Q56" s="143">
        <f t="shared" si="18"/>
        <v>-387</v>
      </c>
      <c r="R56" s="143">
        <f t="shared" si="18"/>
        <v>-527</v>
      </c>
      <c r="S56" s="143">
        <f t="shared" si="18"/>
        <v>-677</v>
      </c>
      <c r="T56" s="143">
        <f t="shared" si="18"/>
        <v>-777</v>
      </c>
      <c r="U56" s="143">
        <f t="shared" si="18"/>
        <v>-927</v>
      </c>
    </row>
    <row r="57" spans="2:21" ht="13.8" thickBot="1" x14ac:dyDescent="0.25">
      <c r="C57" s="113" t="s">
        <v>168</v>
      </c>
      <c r="D57" s="78" t="s">
        <v>141</v>
      </c>
      <c r="E57" s="79" t="s">
        <v>142</v>
      </c>
      <c r="F57" s="79"/>
      <c r="G57" s="79"/>
      <c r="H57" s="128"/>
      <c r="I57" s="128"/>
      <c r="J57" s="128"/>
      <c r="K57" s="128"/>
      <c r="L57" s="142">
        <f>IF(L56&lt;=0,L45,ROUND(L27*L55,0))</f>
        <v>3120</v>
      </c>
      <c r="M57" s="142">
        <f t="shared" ref="M57" si="19">IF(M56&lt;=0,M45,ROUND(M27*M55,0))</f>
        <v>7020</v>
      </c>
      <c r="N57" s="142">
        <f t="shared" ref="N57:U57" si="20">IF(N56&lt;=0,ROUND(N45*N27,0),ROUND(N27*N55,0))</f>
        <v>8697</v>
      </c>
      <c r="O57" s="142">
        <f t="shared" si="20"/>
        <v>8697</v>
      </c>
      <c r="P57" s="142">
        <f t="shared" si="20"/>
        <v>8697</v>
      </c>
      <c r="Q57" s="142">
        <f t="shared" si="20"/>
        <v>8697</v>
      </c>
      <c r="R57" s="142">
        <f t="shared" si="20"/>
        <v>9087</v>
      </c>
      <c r="S57" s="142">
        <f t="shared" si="20"/>
        <v>9087</v>
      </c>
      <c r="T57" s="142">
        <f t="shared" si="20"/>
        <v>9087</v>
      </c>
      <c r="U57" s="142">
        <f t="shared" si="20"/>
        <v>9087</v>
      </c>
    </row>
    <row r="58" spans="2:21" ht="13.8" thickBot="1" x14ac:dyDescent="0.25">
      <c r="C58" s="113" t="s">
        <v>169</v>
      </c>
      <c r="D58" s="78" t="s">
        <v>141</v>
      </c>
      <c r="E58" s="79" t="s">
        <v>142</v>
      </c>
      <c r="F58" s="79"/>
      <c r="G58" s="79"/>
      <c r="H58" s="128"/>
      <c r="I58" s="128"/>
      <c r="J58" s="128"/>
      <c r="K58" s="128"/>
      <c r="L58" s="142">
        <f>ROUND(L22*L56,0)</f>
        <v>9189</v>
      </c>
      <c r="M58" s="142">
        <f>ROUND(M22*M56,0)</f>
        <v>2800</v>
      </c>
      <c r="N58" s="142" t="str">
        <f t="shared" ref="N58:U58" si="21">IF(N56&lt;=0,"",ROUND(N28*N56,0))</f>
        <v/>
      </c>
      <c r="O58" s="142" t="str">
        <f t="shared" si="21"/>
        <v/>
      </c>
      <c r="P58" s="142" t="str">
        <f t="shared" si="21"/>
        <v/>
      </c>
      <c r="Q58" s="142" t="str">
        <f t="shared" si="21"/>
        <v/>
      </c>
      <c r="R58" s="142" t="str">
        <f t="shared" si="21"/>
        <v/>
      </c>
      <c r="S58" s="142" t="str">
        <f t="shared" si="21"/>
        <v/>
      </c>
      <c r="T58" s="142" t="str">
        <f t="shared" si="21"/>
        <v/>
      </c>
      <c r="U58" s="142" t="str">
        <f t="shared" si="21"/>
        <v/>
      </c>
    </row>
    <row r="59" spans="2:21" ht="13.8" thickBot="1" x14ac:dyDescent="0.25">
      <c r="C59" s="113" t="s">
        <v>170</v>
      </c>
      <c r="D59" s="78" t="s">
        <v>141</v>
      </c>
      <c r="E59" s="79" t="s">
        <v>142</v>
      </c>
      <c r="F59" s="79"/>
      <c r="G59" s="79"/>
      <c r="L59" s="142">
        <f t="shared" ref="L59:U59" si="22">SUM(L57:L58)</f>
        <v>12309</v>
      </c>
      <c r="M59" s="142">
        <f t="shared" si="22"/>
        <v>9820</v>
      </c>
      <c r="N59" s="142">
        <f t="shared" si="22"/>
        <v>8697</v>
      </c>
      <c r="O59" s="142">
        <f t="shared" si="22"/>
        <v>8697</v>
      </c>
      <c r="P59" s="142">
        <f t="shared" si="22"/>
        <v>8697</v>
      </c>
      <c r="Q59" s="142">
        <f t="shared" si="22"/>
        <v>8697</v>
      </c>
      <c r="R59" s="142">
        <f t="shared" si="22"/>
        <v>9087</v>
      </c>
      <c r="S59" s="142">
        <f t="shared" si="22"/>
        <v>9087</v>
      </c>
      <c r="T59" s="142">
        <f t="shared" si="22"/>
        <v>9087</v>
      </c>
      <c r="U59" s="142">
        <f t="shared" si="22"/>
        <v>9087</v>
      </c>
    </row>
  </sheetData>
  <mergeCells count="11">
    <mergeCell ref="G15:G17"/>
    <mergeCell ref="B3:V3"/>
    <mergeCell ref="B4:V4"/>
    <mergeCell ref="B15:B17"/>
    <mergeCell ref="C15:C17"/>
    <mergeCell ref="D15:D17"/>
    <mergeCell ref="E15:E17"/>
    <mergeCell ref="F15:F17"/>
    <mergeCell ref="V11:V13"/>
    <mergeCell ref="D7:H7"/>
    <mergeCell ref="C8:H8"/>
  </mergeCells>
  <phoneticPr fontId="1"/>
  <printOptions horizontalCentered="1"/>
  <pageMargins left="0" right="0" top="0" bottom="0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X32"/>
  <sheetViews>
    <sheetView workbookViewId="0">
      <selection activeCell="D7" sqref="D7:G7"/>
    </sheetView>
  </sheetViews>
  <sheetFormatPr defaultRowHeight="13.2" x14ac:dyDescent="0.2"/>
  <cols>
    <col min="3" max="3" width="6.33203125" customWidth="1"/>
    <col min="4" max="4" width="34.109375" customWidth="1"/>
    <col min="5" max="8" width="6" customWidth="1"/>
    <col min="9" max="9" width="20.44140625" customWidth="1"/>
    <col min="10" max="13" width="13.6640625" customWidth="1"/>
  </cols>
  <sheetData>
    <row r="3" spans="3:24" ht="23.4" x14ac:dyDescent="0.2">
      <c r="C3" s="254" t="s">
        <v>171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3:24" x14ac:dyDescent="0.2">
      <c r="C4" s="316" t="s">
        <v>172</v>
      </c>
      <c r="D4" s="316"/>
      <c r="E4" s="316"/>
      <c r="F4" s="316"/>
      <c r="G4" s="316"/>
      <c r="H4" s="316"/>
      <c r="I4" s="316"/>
      <c r="J4" s="316"/>
      <c r="K4" s="316"/>
      <c r="L4" s="316"/>
      <c r="M4" s="316"/>
    </row>
    <row r="5" spans="3:24" ht="13.8" thickBot="1" x14ac:dyDescent="0.25"/>
    <row r="6" spans="3:24" s="204" customFormat="1" ht="13.8" thickBot="1" x14ac:dyDescent="0.25">
      <c r="D6" s="171" t="s">
        <v>258</v>
      </c>
      <c r="J6" s="205" t="s">
        <v>3</v>
      </c>
      <c r="K6" s="207" t="s">
        <v>205</v>
      </c>
      <c r="L6" s="207" t="s">
        <v>206</v>
      </c>
      <c r="M6" s="207" t="s">
        <v>207</v>
      </c>
      <c r="W6" s="237" t="s">
        <v>3</v>
      </c>
      <c r="X6" s="238"/>
    </row>
    <row r="7" spans="3:24" s="204" customFormat="1" ht="13.8" thickBot="1" x14ac:dyDescent="0.25">
      <c r="D7" s="315" t="s">
        <v>236</v>
      </c>
      <c r="E7" s="315"/>
      <c r="F7" s="315"/>
      <c r="G7" s="315"/>
      <c r="J7" s="205" t="s">
        <v>9</v>
      </c>
      <c r="K7" s="205" t="s">
        <v>10</v>
      </c>
      <c r="L7" s="205" t="s">
        <v>11</v>
      </c>
      <c r="M7" s="205" t="s">
        <v>1</v>
      </c>
      <c r="W7" s="237" t="s">
        <v>9</v>
      </c>
      <c r="X7" s="238"/>
    </row>
    <row r="8" spans="3:24" s="204" customFormat="1" ht="13.8" thickBot="1" x14ac:dyDescent="0.25">
      <c r="C8" s="242" t="s">
        <v>199</v>
      </c>
      <c r="D8" s="243"/>
      <c r="E8" s="243"/>
      <c r="F8" s="243"/>
      <c r="G8" s="244"/>
      <c r="J8" s="205" t="s">
        <v>15</v>
      </c>
      <c r="K8" s="205" t="s">
        <v>16</v>
      </c>
      <c r="L8" s="205" t="s">
        <v>16</v>
      </c>
      <c r="M8" s="205" t="s">
        <v>16</v>
      </c>
      <c r="W8" s="237" t="s">
        <v>15</v>
      </c>
      <c r="X8" s="238"/>
    </row>
    <row r="9" spans="3:24" s="204" customFormat="1" ht="13.8" thickBot="1" x14ac:dyDescent="0.25">
      <c r="J9" s="205" t="s">
        <v>18</v>
      </c>
      <c r="K9" s="205" t="s">
        <v>19</v>
      </c>
      <c r="L9" s="205" t="s">
        <v>19</v>
      </c>
      <c r="M9" s="205" t="s">
        <v>19</v>
      </c>
      <c r="W9" s="237" t="s">
        <v>18</v>
      </c>
      <c r="X9" s="238"/>
    </row>
    <row r="11" spans="3:24" x14ac:dyDescent="0.2">
      <c r="C11" s="245" t="s">
        <v>20</v>
      </c>
      <c r="D11" s="250" t="s">
        <v>21</v>
      </c>
      <c r="E11" s="251" t="s">
        <v>22</v>
      </c>
      <c r="F11" s="251" t="s">
        <v>23</v>
      </c>
      <c r="G11" s="245" t="s">
        <v>24</v>
      </c>
      <c r="H11" s="245" t="s">
        <v>25</v>
      </c>
      <c r="I11" s="245" t="s">
        <v>173</v>
      </c>
      <c r="J11" s="317" t="s">
        <v>174</v>
      </c>
      <c r="K11" s="317"/>
      <c r="L11" s="317"/>
      <c r="M11" s="317"/>
    </row>
    <row r="12" spans="3:24" x14ac:dyDescent="0.2">
      <c r="C12" s="248"/>
      <c r="D12" s="246"/>
      <c r="E12" s="252"/>
      <c r="F12" s="252"/>
      <c r="G12" s="246"/>
      <c r="H12" s="246"/>
      <c r="I12" s="246"/>
      <c r="J12" s="317"/>
      <c r="K12" s="317"/>
      <c r="L12" s="317"/>
      <c r="M12" s="317"/>
    </row>
    <row r="13" spans="3:24" x14ac:dyDescent="0.2">
      <c r="C13" s="249"/>
      <c r="D13" s="247"/>
      <c r="E13" s="253"/>
      <c r="F13" s="253"/>
      <c r="G13" s="247"/>
      <c r="H13" s="247"/>
      <c r="I13" s="247"/>
      <c r="J13" s="317"/>
      <c r="K13" s="317"/>
      <c r="L13" s="317"/>
      <c r="M13" s="317"/>
    </row>
    <row r="15" spans="3:24" ht="13.8" thickBot="1" x14ac:dyDescent="0.25">
      <c r="C15" s="145"/>
      <c r="D15" s="145"/>
      <c r="E15" s="145"/>
      <c r="F15" s="145"/>
      <c r="G15" s="145"/>
      <c r="H15" s="145"/>
      <c r="I15" s="145"/>
      <c r="J15" s="145"/>
    </row>
    <row r="16" spans="3:24" ht="21.6" thickBot="1" x14ac:dyDescent="0.25">
      <c r="C16" s="146">
        <v>1</v>
      </c>
      <c r="D16" s="150" t="s">
        <v>72</v>
      </c>
      <c r="E16" s="147" t="s">
        <v>73</v>
      </c>
      <c r="F16" s="148" t="s">
        <v>74</v>
      </c>
      <c r="G16" s="148"/>
      <c r="H16" s="151"/>
      <c r="I16" s="212">
        <f>全社販売計画書!X49</f>
        <v>1260</v>
      </c>
      <c r="J16" s="312" t="s">
        <v>175</v>
      </c>
      <c r="K16" s="313"/>
      <c r="L16" s="313"/>
      <c r="M16" s="314"/>
    </row>
    <row r="17" spans="3:13" ht="21.6" thickBot="1" x14ac:dyDescent="0.25">
      <c r="C17" s="149">
        <v>2</v>
      </c>
      <c r="D17" s="150" t="s">
        <v>133</v>
      </c>
      <c r="E17" s="147" t="s">
        <v>77</v>
      </c>
      <c r="F17" s="148" t="s">
        <v>78</v>
      </c>
      <c r="G17" s="148" t="s">
        <v>84</v>
      </c>
      <c r="H17" s="148"/>
      <c r="I17" s="152">
        <f>全社販売計画書!X50</f>
        <v>113400</v>
      </c>
      <c r="J17" s="312" t="s">
        <v>175</v>
      </c>
      <c r="K17" s="313"/>
      <c r="L17" s="313"/>
      <c r="M17" s="314"/>
    </row>
    <row r="19" spans="3:13" s="145" customFormat="1" ht="20.399999999999999" customHeight="1" thickBot="1" x14ac:dyDescent="0.25"/>
    <row r="20" spans="3:13" ht="21.6" thickBot="1" x14ac:dyDescent="0.25">
      <c r="C20" s="149">
        <v>3</v>
      </c>
      <c r="D20" s="150" t="s">
        <v>179</v>
      </c>
      <c r="E20" s="147" t="s">
        <v>77</v>
      </c>
      <c r="F20" s="148" t="s">
        <v>78</v>
      </c>
      <c r="G20" s="148" t="s">
        <v>177</v>
      </c>
      <c r="H20" s="148"/>
      <c r="I20" s="152">
        <f>商品仕入兼在庫計画表!J23</f>
        <v>20000</v>
      </c>
      <c r="J20" s="213" t="s">
        <v>178</v>
      </c>
      <c r="K20" s="214"/>
      <c r="L20" s="214"/>
      <c r="M20" s="215"/>
    </row>
    <row r="21" spans="3:13" ht="21.6" thickBot="1" x14ac:dyDescent="0.25">
      <c r="C21" s="149">
        <v>4</v>
      </c>
      <c r="D21" s="150" t="s">
        <v>146</v>
      </c>
      <c r="E21" s="147" t="s">
        <v>77</v>
      </c>
      <c r="F21" s="148" t="s">
        <v>78</v>
      </c>
      <c r="G21" s="148" t="s">
        <v>177</v>
      </c>
      <c r="H21" s="148"/>
      <c r="I21" s="152">
        <f>商品仕入兼在庫計画表!V28</f>
        <v>45240</v>
      </c>
      <c r="J21" s="213" t="s">
        <v>178</v>
      </c>
      <c r="K21" s="214"/>
      <c r="L21" s="214"/>
      <c r="M21" s="215"/>
    </row>
    <row r="22" spans="3:13" ht="21.6" thickBot="1" x14ac:dyDescent="0.25">
      <c r="C22" s="149">
        <v>5</v>
      </c>
      <c r="D22" s="153" t="s">
        <v>180</v>
      </c>
      <c r="E22" s="147" t="s">
        <v>77</v>
      </c>
      <c r="F22" s="148" t="s">
        <v>78</v>
      </c>
      <c r="G22" s="148" t="s">
        <v>177</v>
      </c>
      <c r="H22" s="148"/>
      <c r="I22" s="152">
        <f>SUM(I20:I21)</f>
        <v>65240</v>
      </c>
      <c r="J22" s="213"/>
      <c r="K22" s="214"/>
      <c r="L22" s="214"/>
      <c r="M22" s="215"/>
    </row>
    <row r="23" spans="3:13" ht="13.8" thickBot="1" x14ac:dyDescent="0.25"/>
    <row r="24" spans="3:13" ht="21.6" thickBot="1" x14ac:dyDescent="0.25">
      <c r="C24" s="149">
        <v>6</v>
      </c>
      <c r="D24" s="150" t="s">
        <v>181</v>
      </c>
      <c r="E24" s="147" t="s">
        <v>77</v>
      </c>
      <c r="F24" s="148" t="s">
        <v>78</v>
      </c>
      <c r="G24" s="148" t="s">
        <v>182</v>
      </c>
      <c r="H24" s="148"/>
      <c r="I24" s="152">
        <f>商品仕入兼在庫計画表!U47</f>
        <v>9087</v>
      </c>
      <c r="J24" s="213" t="s">
        <v>178</v>
      </c>
      <c r="K24" s="214"/>
      <c r="L24" s="214"/>
      <c r="M24" s="215"/>
    </row>
    <row r="25" spans="3:13" ht="13.8" thickBot="1" x14ac:dyDescent="0.25"/>
    <row r="26" spans="3:13" ht="21.6" thickBot="1" x14ac:dyDescent="0.25">
      <c r="C26" s="149">
        <v>7</v>
      </c>
      <c r="D26" s="153" t="s">
        <v>183</v>
      </c>
      <c r="E26" s="147" t="s">
        <v>77</v>
      </c>
      <c r="F26" s="148" t="s">
        <v>78</v>
      </c>
      <c r="G26" s="148" t="s">
        <v>177</v>
      </c>
      <c r="H26" s="148"/>
      <c r="I26" s="152">
        <f>+I22-I24</f>
        <v>56153</v>
      </c>
      <c r="J26" s="213"/>
      <c r="K26" s="214"/>
      <c r="L26" s="214"/>
      <c r="M26" s="215"/>
    </row>
    <row r="27" spans="3:13" ht="13.8" thickBot="1" x14ac:dyDescent="0.25"/>
    <row r="28" spans="3:13" ht="21.6" thickBot="1" x14ac:dyDescent="0.25">
      <c r="C28" s="149">
        <v>8</v>
      </c>
      <c r="D28" s="153" t="s">
        <v>184</v>
      </c>
      <c r="E28" s="147" t="s">
        <v>77</v>
      </c>
      <c r="F28" s="148" t="s">
        <v>78</v>
      </c>
      <c r="G28" s="148" t="s">
        <v>177</v>
      </c>
      <c r="H28" s="148"/>
      <c r="I28" s="152">
        <f>+I17-I26</f>
        <v>57247</v>
      </c>
      <c r="J28" s="213"/>
      <c r="K28" s="214"/>
      <c r="L28" s="214"/>
      <c r="M28" s="215"/>
    </row>
    <row r="29" spans="3:13" ht="13.8" thickBot="1" x14ac:dyDescent="0.25"/>
    <row r="30" spans="3:13" ht="21.6" thickBot="1" x14ac:dyDescent="0.25">
      <c r="C30" s="149">
        <v>9</v>
      </c>
      <c r="D30" s="153" t="s">
        <v>185</v>
      </c>
      <c r="E30" s="147" t="s">
        <v>186</v>
      </c>
      <c r="F30" s="148" t="s">
        <v>187</v>
      </c>
      <c r="G30" s="148"/>
      <c r="H30" s="148"/>
      <c r="I30" s="154">
        <f>ROUND(I28/I17,3)</f>
        <v>0.505</v>
      </c>
      <c r="J30" s="213"/>
      <c r="K30" s="214"/>
      <c r="L30" s="214"/>
      <c r="M30" s="215"/>
    </row>
    <row r="32" spans="3:13" ht="21" x14ac:dyDescent="0.2">
      <c r="C32" s="155" t="s">
        <v>188</v>
      </c>
    </row>
  </sheetData>
  <mergeCells count="18">
    <mergeCell ref="D7:G7"/>
    <mergeCell ref="C8:G8"/>
    <mergeCell ref="C3:M3"/>
    <mergeCell ref="C4:M4"/>
    <mergeCell ref="J11:M13"/>
    <mergeCell ref="I11:I13"/>
    <mergeCell ref="C11:C13"/>
    <mergeCell ref="D11:D13"/>
    <mergeCell ref="E11:E13"/>
    <mergeCell ref="F11:F13"/>
    <mergeCell ref="G11:G13"/>
    <mergeCell ref="H11:H13"/>
    <mergeCell ref="J16:M16"/>
    <mergeCell ref="J17:M17"/>
    <mergeCell ref="W6:X6"/>
    <mergeCell ref="W7:X7"/>
    <mergeCell ref="W8:X8"/>
    <mergeCell ref="W9:X9"/>
  </mergeCells>
  <phoneticPr fontId="1"/>
  <printOptions horizontalCentered="1"/>
  <pageMargins left="0" right="0" top="0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D6" sqref="D6:G6"/>
    </sheetView>
  </sheetViews>
  <sheetFormatPr defaultRowHeight="13.2" x14ac:dyDescent="0.2"/>
  <cols>
    <col min="3" max="3" width="9.6640625" customWidth="1"/>
    <col min="4" max="4" width="26.109375" customWidth="1"/>
    <col min="5" max="7" width="4.88671875" customWidth="1"/>
    <col min="8" max="10" width="15.44140625" customWidth="1"/>
    <col min="11" max="14" width="12.77734375" customWidth="1"/>
  </cols>
  <sheetData>
    <row r="1" spans="1:14" ht="23.4" x14ac:dyDescent="0.2">
      <c r="A1" s="156"/>
      <c r="B1" s="156"/>
      <c r="C1" s="254" t="s">
        <v>241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ht="13.8" thickBot="1" x14ac:dyDescent="0.25">
      <c r="A3" s="156"/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ht="13.8" thickBot="1" x14ac:dyDescent="0.25">
      <c r="A4" s="156"/>
      <c r="B4" s="156"/>
      <c r="C4" s="157"/>
      <c r="D4" s="157"/>
      <c r="E4" s="157"/>
      <c r="F4" s="157"/>
      <c r="G4" s="157"/>
      <c r="H4" s="157"/>
      <c r="I4" s="157"/>
      <c r="J4" s="170" t="s">
        <v>3</v>
      </c>
      <c r="K4" s="167" t="s">
        <v>103</v>
      </c>
      <c r="L4" s="167" t="s">
        <v>104</v>
      </c>
      <c r="M4" s="167" t="s">
        <v>105</v>
      </c>
      <c r="N4" s="157"/>
    </row>
    <row r="5" spans="1:14" ht="13.8" thickBot="1" x14ac:dyDescent="0.25">
      <c r="A5" s="156"/>
      <c r="B5" s="156"/>
      <c r="C5" s="157"/>
      <c r="D5" s="171" t="s">
        <v>259</v>
      </c>
      <c r="E5" s="157"/>
      <c r="F5" s="157"/>
      <c r="G5" s="157"/>
      <c r="H5" s="157"/>
      <c r="I5" s="157"/>
      <c r="J5" s="170" t="s">
        <v>9</v>
      </c>
      <c r="K5" s="159" t="s">
        <v>10</v>
      </c>
      <c r="L5" s="159" t="s">
        <v>11</v>
      </c>
      <c r="M5" s="159" t="s">
        <v>1</v>
      </c>
      <c r="N5" s="157"/>
    </row>
    <row r="6" spans="1:14" ht="13.8" thickBot="1" x14ac:dyDescent="0.25">
      <c r="A6" s="156"/>
      <c r="B6" s="156"/>
      <c r="D6" s="315" t="s">
        <v>236</v>
      </c>
      <c r="E6" s="315"/>
      <c r="F6" s="315"/>
      <c r="G6" s="315"/>
      <c r="H6" s="157"/>
      <c r="I6" s="158"/>
      <c r="J6" s="170" t="s">
        <v>15</v>
      </c>
      <c r="K6" s="159" t="s">
        <v>16</v>
      </c>
      <c r="L6" s="159" t="s">
        <v>16</v>
      </c>
      <c r="M6" s="159" t="s">
        <v>16</v>
      </c>
      <c r="N6" s="157"/>
    </row>
    <row r="7" spans="1:14" ht="13.8" thickBot="1" x14ac:dyDescent="0.25">
      <c r="A7" s="156"/>
      <c r="B7" s="156"/>
      <c r="C7" s="242" t="s">
        <v>199</v>
      </c>
      <c r="D7" s="243"/>
      <c r="E7" s="243"/>
      <c r="F7" s="243"/>
      <c r="G7" s="244"/>
      <c r="H7" s="157"/>
      <c r="I7" s="158"/>
      <c r="J7" s="170" t="s">
        <v>18</v>
      </c>
      <c r="K7" s="159" t="s">
        <v>19</v>
      </c>
      <c r="L7" s="159" t="s">
        <v>19</v>
      </c>
      <c r="M7" s="159" t="s">
        <v>19</v>
      </c>
      <c r="N7" s="157"/>
    </row>
    <row r="8" spans="1:14" x14ac:dyDescent="0.2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s="157" customFormat="1" x14ac:dyDescent="0.2"/>
    <row r="10" spans="1:14" s="157" customFormat="1" x14ac:dyDescent="0.2">
      <c r="C10" s="169" t="s">
        <v>201</v>
      </c>
    </row>
    <row r="11" spans="1:14" s="157" customFormat="1" x14ac:dyDescent="0.2"/>
    <row r="12" spans="1:14" x14ac:dyDescent="0.2">
      <c r="A12" s="156"/>
      <c r="B12" s="156"/>
      <c r="C12" s="245" t="s">
        <v>20</v>
      </c>
      <c r="D12" s="250" t="s">
        <v>21</v>
      </c>
      <c r="E12" s="251" t="s">
        <v>22</v>
      </c>
      <c r="F12" s="251" t="s">
        <v>23</v>
      </c>
      <c r="G12" s="245" t="s">
        <v>24</v>
      </c>
      <c r="H12" s="160" t="s">
        <v>189</v>
      </c>
      <c r="I12" s="160" t="s">
        <v>190</v>
      </c>
      <c r="J12" s="250" t="s">
        <v>191</v>
      </c>
      <c r="K12" s="320" t="s">
        <v>192</v>
      </c>
      <c r="L12" s="320"/>
      <c r="M12" s="320"/>
      <c r="N12" s="321"/>
    </row>
    <row r="13" spans="1:14" x14ac:dyDescent="0.2">
      <c r="A13" s="156"/>
      <c r="B13" s="156"/>
      <c r="C13" s="248"/>
      <c r="D13" s="246"/>
      <c r="E13" s="252"/>
      <c r="F13" s="252"/>
      <c r="G13" s="246"/>
      <c r="H13" s="160" t="s">
        <v>245</v>
      </c>
      <c r="I13" s="160" t="s">
        <v>193</v>
      </c>
      <c r="J13" s="246"/>
      <c r="K13" s="322"/>
      <c r="L13" s="322"/>
      <c r="M13" s="322"/>
      <c r="N13" s="323"/>
    </row>
    <row r="14" spans="1:14" x14ac:dyDescent="0.2">
      <c r="A14" s="156"/>
      <c r="B14" s="156"/>
      <c r="C14" s="249"/>
      <c r="D14" s="247"/>
      <c r="E14" s="253"/>
      <c r="F14" s="253"/>
      <c r="G14" s="247"/>
      <c r="H14" s="160" t="s">
        <v>194</v>
      </c>
      <c r="I14" s="160" t="s">
        <v>195</v>
      </c>
      <c r="J14" s="247"/>
      <c r="K14" s="324"/>
      <c r="L14" s="324"/>
      <c r="M14" s="324"/>
      <c r="N14" s="325"/>
    </row>
    <row r="15" spans="1:14" x14ac:dyDescent="0.2">
      <c r="A15" s="156"/>
      <c r="B15" s="156"/>
      <c r="C15" s="161"/>
      <c r="D15" s="161"/>
      <c r="E15" s="161"/>
      <c r="F15" s="161"/>
      <c r="G15" s="161"/>
      <c r="H15" s="162" t="s">
        <v>51</v>
      </c>
      <c r="I15" s="162" t="s">
        <v>52</v>
      </c>
      <c r="J15" s="162" t="s">
        <v>196</v>
      </c>
      <c r="K15" s="326" t="s">
        <v>197</v>
      </c>
      <c r="L15" s="327"/>
      <c r="M15" s="326" t="s">
        <v>198</v>
      </c>
      <c r="N15" s="327"/>
    </row>
    <row r="16" spans="1:14" ht="13.8" thickBot="1" x14ac:dyDescent="0.25">
      <c r="A16" s="156"/>
      <c r="B16" s="156"/>
      <c r="C16" s="161"/>
      <c r="D16" s="163"/>
      <c r="E16" s="161"/>
      <c r="F16" s="161"/>
      <c r="G16" s="161"/>
      <c r="H16" s="161"/>
      <c r="I16" s="161"/>
      <c r="J16" s="161"/>
      <c r="K16" s="328"/>
      <c r="L16" s="329"/>
      <c r="M16" s="328"/>
      <c r="N16" s="329"/>
    </row>
    <row r="17" spans="1:14" ht="21.6" thickBot="1" x14ac:dyDescent="0.3">
      <c r="A17" s="156"/>
      <c r="B17" s="156"/>
      <c r="C17" s="164" t="s">
        <v>203</v>
      </c>
      <c r="D17" s="168" t="s">
        <v>200</v>
      </c>
      <c r="E17" s="165" t="s">
        <v>77</v>
      </c>
      <c r="F17" s="166" t="s">
        <v>78</v>
      </c>
      <c r="G17" s="166" t="s">
        <v>177</v>
      </c>
      <c r="H17" s="229">
        <f>予算ＰＬ!I20</f>
        <v>20000</v>
      </c>
      <c r="I17" s="229">
        <f>予算ＰＬ!I24</f>
        <v>9087</v>
      </c>
      <c r="J17" s="230">
        <f>+I17-H17</f>
        <v>-10913</v>
      </c>
      <c r="K17" s="318" t="s">
        <v>16</v>
      </c>
      <c r="L17" s="319"/>
      <c r="M17" s="318" t="s">
        <v>16</v>
      </c>
      <c r="N17" s="319"/>
    </row>
  </sheetData>
  <mergeCells count="16">
    <mergeCell ref="K17:L17"/>
    <mergeCell ref="M17:N17"/>
    <mergeCell ref="C1:N1"/>
    <mergeCell ref="J12:J14"/>
    <mergeCell ref="K12:N14"/>
    <mergeCell ref="K15:L15"/>
    <mergeCell ref="M15:N15"/>
    <mergeCell ref="K16:L16"/>
    <mergeCell ref="M16:N16"/>
    <mergeCell ref="D6:G6"/>
    <mergeCell ref="C7:G7"/>
    <mergeCell ref="C12:C14"/>
    <mergeCell ref="D12:D14"/>
    <mergeCell ref="E12:E14"/>
    <mergeCell ref="F12:F14"/>
    <mergeCell ref="G12:G14"/>
  </mergeCells>
  <phoneticPr fontId="1"/>
  <printOptions horizontalCentered="1"/>
  <pageMargins left="0" right="0" top="0" bottom="0.35433070866141736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workbookViewId="0">
      <selection activeCell="K5" sqref="K5"/>
    </sheetView>
  </sheetViews>
  <sheetFormatPr defaultRowHeight="13.2" x14ac:dyDescent="0.2"/>
  <cols>
    <col min="1" max="1" width="2.88671875" customWidth="1"/>
    <col min="2" max="2" width="25.6640625" customWidth="1"/>
    <col min="3" max="3" width="21.44140625" customWidth="1"/>
    <col min="4" max="4" width="4.33203125" customWidth="1"/>
    <col min="5" max="5" width="4.77734375" customWidth="1"/>
    <col min="6" max="6" width="4.109375" customWidth="1"/>
    <col min="7" max="7" width="7.5546875" customWidth="1"/>
    <col min="9" max="9" width="9.21875" customWidth="1"/>
    <col min="22" max="22" width="11.5546875" customWidth="1"/>
    <col min="23" max="23" width="9.44140625" customWidth="1"/>
    <col min="24" max="24" width="9.33203125" customWidth="1"/>
    <col min="25" max="25" width="10.109375" customWidth="1"/>
    <col min="26" max="26" width="7.77734375" customWidth="1"/>
  </cols>
  <sheetData>
    <row r="1" spans="1:26" x14ac:dyDescent="0.2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</row>
    <row r="2" spans="1:26" ht="24" thickBot="1" x14ac:dyDescent="0.25">
      <c r="A2" s="254" t="s">
        <v>242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173"/>
    </row>
    <row r="3" spans="1:26" ht="13.8" thickBot="1" x14ac:dyDescent="0.25">
      <c r="A3" s="173"/>
      <c r="B3" s="173"/>
      <c r="C3" s="173"/>
      <c r="D3" s="336" t="s">
        <v>204</v>
      </c>
      <c r="E3" s="337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spans="1:26" ht="16.8" thickBot="1" x14ac:dyDescent="0.25">
      <c r="A4" s="173"/>
      <c r="B4" s="173"/>
      <c r="C4" s="173"/>
      <c r="D4" s="338">
        <v>0.08</v>
      </c>
      <c r="E4" s="339"/>
      <c r="F4" s="173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3"/>
      <c r="R4" s="173"/>
      <c r="S4" s="173"/>
      <c r="T4" s="173"/>
      <c r="U4" s="237" t="s">
        <v>3</v>
      </c>
      <c r="V4" s="238"/>
      <c r="W4" s="189" t="s">
        <v>205</v>
      </c>
      <c r="X4" s="189" t="s">
        <v>206</v>
      </c>
      <c r="Y4" s="189" t="s">
        <v>207</v>
      </c>
      <c r="Z4" s="173"/>
    </row>
    <row r="5" spans="1:26" ht="13.8" thickBot="1" x14ac:dyDescent="0.25">
      <c r="A5" s="173"/>
      <c r="B5" s="173"/>
      <c r="C5" s="173"/>
      <c r="D5" s="173"/>
      <c r="E5" s="173"/>
      <c r="F5" s="173"/>
      <c r="G5" s="173"/>
      <c r="H5" s="174"/>
      <c r="I5" s="174"/>
      <c r="J5" s="174"/>
      <c r="K5" s="174"/>
      <c r="L5" s="174"/>
      <c r="M5" s="174"/>
      <c r="N5" s="174"/>
      <c r="O5" s="174"/>
      <c r="P5" s="174"/>
      <c r="Q5" s="173"/>
      <c r="R5" s="173"/>
      <c r="S5" s="173"/>
      <c r="T5" s="173"/>
      <c r="U5" s="237" t="s">
        <v>9</v>
      </c>
      <c r="V5" s="238"/>
      <c r="W5" s="175" t="s">
        <v>10</v>
      </c>
      <c r="X5" s="175" t="s">
        <v>11</v>
      </c>
      <c r="Y5" s="175" t="s">
        <v>1</v>
      </c>
      <c r="Z5" s="173"/>
    </row>
    <row r="6" spans="1:26" ht="13.8" thickBot="1" x14ac:dyDescent="0.25">
      <c r="A6" s="173"/>
      <c r="B6" s="237" t="s">
        <v>260</v>
      </c>
      <c r="C6" s="238"/>
      <c r="D6" s="345" t="s">
        <v>235</v>
      </c>
      <c r="E6" s="346"/>
      <c r="F6" s="346"/>
      <c r="G6" s="347"/>
      <c r="H6" s="174"/>
      <c r="I6" s="174"/>
      <c r="J6" s="174"/>
      <c r="K6" s="174"/>
      <c r="L6" s="174"/>
      <c r="M6" s="174"/>
      <c r="N6" s="174" t="s">
        <v>208</v>
      </c>
      <c r="O6" s="174"/>
      <c r="P6" s="174"/>
      <c r="Q6" s="173"/>
      <c r="R6" s="173"/>
      <c r="S6" s="173"/>
      <c r="T6" s="173"/>
      <c r="U6" s="237" t="s">
        <v>15</v>
      </c>
      <c r="V6" s="238"/>
      <c r="W6" s="175" t="s">
        <v>16</v>
      </c>
      <c r="X6" s="175" t="s">
        <v>16</v>
      </c>
      <c r="Y6" s="175" t="s">
        <v>16</v>
      </c>
      <c r="Z6" s="173"/>
    </row>
    <row r="7" spans="1:26" ht="13.8" thickBot="1" x14ac:dyDescent="0.25">
      <c r="A7" s="173"/>
      <c r="B7" s="242" t="s">
        <v>17</v>
      </c>
      <c r="C7" s="243"/>
      <c r="D7" s="243"/>
      <c r="E7" s="243"/>
      <c r="F7" s="243"/>
      <c r="G7" s="244"/>
      <c r="H7" s="174"/>
      <c r="I7" s="174" t="s">
        <v>209</v>
      </c>
      <c r="J7" s="174"/>
      <c r="K7" s="174"/>
      <c r="L7" s="174"/>
      <c r="M7" s="174"/>
      <c r="N7" s="174" t="s">
        <v>210</v>
      </c>
      <c r="O7" s="174"/>
      <c r="P7" s="174"/>
      <c r="Q7" s="173"/>
      <c r="R7" s="173"/>
      <c r="S7" s="173"/>
      <c r="T7" s="173"/>
      <c r="U7" s="237" t="s">
        <v>18</v>
      </c>
      <c r="V7" s="238"/>
      <c r="W7" s="175" t="s">
        <v>19</v>
      </c>
      <c r="X7" s="175" t="s">
        <v>19</v>
      </c>
      <c r="Y7" s="175" t="s">
        <v>19</v>
      </c>
      <c r="Z7" s="173"/>
    </row>
    <row r="8" spans="1:26" x14ac:dyDescent="0.2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</row>
    <row r="9" spans="1:26" ht="13.8" thickBot="1" x14ac:dyDescent="0.25">
      <c r="A9" s="245" t="s">
        <v>20</v>
      </c>
      <c r="B9" s="182" t="s">
        <v>21</v>
      </c>
      <c r="C9" s="182"/>
      <c r="D9" s="251" t="s">
        <v>22</v>
      </c>
      <c r="E9" s="251" t="s">
        <v>23</v>
      </c>
      <c r="F9" s="245" t="s">
        <v>24</v>
      </c>
      <c r="G9" s="348" t="s">
        <v>211</v>
      </c>
      <c r="H9" s="348" t="s">
        <v>212</v>
      </c>
      <c r="I9" s="245" t="s">
        <v>233</v>
      </c>
      <c r="J9" s="176" t="s">
        <v>29</v>
      </c>
      <c r="K9" s="176" t="s">
        <v>29</v>
      </c>
      <c r="L9" s="176" t="s">
        <v>29</v>
      </c>
      <c r="M9" s="176" t="s">
        <v>29</v>
      </c>
      <c r="N9" s="176" t="s">
        <v>29</v>
      </c>
      <c r="O9" s="176" t="s">
        <v>29</v>
      </c>
      <c r="P9" s="176" t="s">
        <v>29</v>
      </c>
      <c r="Q9" s="176" t="s">
        <v>29</v>
      </c>
      <c r="R9" s="176" t="s">
        <v>29</v>
      </c>
      <c r="S9" s="176" t="s">
        <v>30</v>
      </c>
      <c r="T9" s="176" t="s">
        <v>30</v>
      </c>
      <c r="U9" s="176" t="s">
        <v>30</v>
      </c>
      <c r="V9" s="342" t="s">
        <v>244</v>
      </c>
      <c r="W9" s="245" t="s">
        <v>234</v>
      </c>
      <c r="X9" s="245" t="s">
        <v>33</v>
      </c>
      <c r="Y9" s="245" t="s">
        <v>237</v>
      </c>
      <c r="Z9" s="245" t="s">
        <v>213</v>
      </c>
    </row>
    <row r="10" spans="1:26" x14ac:dyDescent="0.2">
      <c r="A10" s="351"/>
      <c r="B10" s="340" t="s">
        <v>214</v>
      </c>
      <c r="C10" s="340" t="s">
        <v>215</v>
      </c>
      <c r="D10" s="353"/>
      <c r="E10" s="252"/>
      <c r="F10" s="246"/>
      <c r="G10" s="355"/>
      <c r="H10" s="349"/>
      <c r="I10" s="246"/>
      <c r="J10" s="176" t="s">
        <v>37</v>
      </c>
      <c r="K10" s="176" t="s">
        <v>38</v>
      </c>
      <c r="L10" s="176" t="s">
        <v>39</v>
      </c>
      <c r="M10" s="176" t="s">
        <v>40</v>
      </c>
      <c r="N10" s="176" t="s">
        <v>41</v>
      </c>
      <c r="O10" s="176" t="s">
        <v>42</v>
      </c>
      <c r="P10" s="176" t="s">
        <v>43</v>
      </c>
      <c r="Q10" s="176" t="s">
        <v>44</v>
      </c>
      <c r="R10" s="176" t="s">
        <v>45</v>
      </c>
      <c r="S10" s="176" t="s">
        <v>46</v>
      </c>
      <c r="T10" s="176" t="s">
        <v>47</v>
      </c>
      <c r="U10" s="176" t="s">
        <v>48</v>
      </c>
      <c r="V10" s="343"/>
      <c r="W10" s="248"/>
      <c r="X10" s="248"/>
      <c r="Y10" s="248"/>
      <c r="Z10" s="248"/>
    </row>
    <row r="11" spans="1:26" ht="26.4" customHeight="1" thickBot="1" x14ac:dyDescent="0.25">
      <c r="A11" s="352"/>
      <c r="B11" s="341"/>
      <c r="C11" s="341"/>
      <c r="D11" s="354"/>
      <c r="E11" s="253"/>
      <c r="F11" s="247"/>
      <c r="G11" s="356"/>
      <c r="H11" s="350"/>
      <c r="I11" s="247"/>
      <c r="J11" s="176" t="s">
        <v>50</v>
      </c>
      <c r="K11" s="176" t="s">
        <v>50</v>
      </c>
      <c r="L11" s="176" t="s">
        <v>50</v>
      </c>
      <c r="M11" s="176" t="s">
        <v>50</v>
      </c>
      <c r="N11" s="176" t="s">
        <v>50</v>
      </c>
      <c r="O11" s="176" t="s">
        <v>50</v>
      </c>
      <c r="P11" s="176" t="s">
        <v>50</v>
      </c>
      <c r="Q11" s="176" t="s">
        <v>50</v>
      </c>
      <c r="R11" s="176" t="s">
        <v>50</v>
      </c>
      <c r="S11" s="176" t="s">
        <v>50</v>
      </c>
      <c r="T11" s="176" t="s">
        <v>50</v>
      </c>
      <c r="U11" s="176" t="s">
        <v>50</v>
      </c>
      <c r="V11" s="344"/>
      <c r="W11" s="249"/>
      <c r="X11" s="249"/>
      <c r="Y11" s="249"/>
      <c r="Z11" s="249"/>
    </row>
    <row r="12" spans="1:26" ht="39" customHeight="1" x14ac:dyDescent="0.2">
      <c r="A12" s="177"/>
      <c r="B12" s="190"/>
      <c r="C12" s="190"/>
      <c r="D12" s="177"/>
      <c r="E12" s="177"/>
      <c r="F12" s="177"/>
      <c r="G12" s="178" t="s">
        <v>51</v>
      </c>
      <c r="H12" s="178" t="s">
        <v>52</v>
      </c>
      <c r="I12" s="178" t="s">
        <v>53</v>
      </c>
      <c r="J12" s="178" t="s">
        <v>54</v>
      </c>
      <c r="K12" s="178" t="s">
        <v>55</v>
      </c>
      <c r="L12" s="178" t="s">
        <v>56</v>
      </c>
      <c r="M12" s="178" t="s">
        <v>57</v>
      </c>
      <c r="N12" s="178" t="s">
        <v>58</v>
      </c>
      <c r="O12" s="178" t="s">
        <v>59</v>
      </c>
      <c r="P12" s="178" t="s">
        <v>60</v>
      </c>
      <c r="Q12" s="178" t="s">
        <v>61</v>
      </c>
      <c r="R12" s="178" t="s">
        <v>62</v>
      </c>
      <c r="S12" s="178" t="s">
        <v>63</v>
      </c>
      <c r="T12" s="178" t="s">
        <v>64</v>
      </c>
      <c r="U12" s="178" t="s">
        <v>65</v>
      </c>
      <c r="V12" s="179" t="s">
        <v>66</v>
      </c>
      <c r="W12" s="180" t="s">
        <v>67</v>
      </c>
      <c r="X12" s="183" t="s">
        <v>68</v>
      </c>
      <c r="Y12" s="180" t="s">
        <v>69</v>
      </c>
      <c r="Z12" s="180" t="s">
        <v>70</v>
      </c>
    </row>
    <row r="13" spans="1:26" ht="13.8" thickBot="1" x14ac:dyDescent="0.25">
      <c r="A13" s="177"/>
      <c r="B13" s="181"/>
      <c r="C13" s="181"/>
      <c r="D13" s="177"/>
      <c r="E13" s="177"/>
      <c r="F13" s="177"/>
      <c r="G13" s="177"/>
      <c r="H13" s="177"/>
      <c r="I13" s="201" t="s">
        <v>164</v>
      </c>
      <c r="J13" s="201" t="s">
        <v>216</v>
      </c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91"/>
      <c r="V13" s="177"/>
      <c r="W13" s="206"/>
      <c r="X13" s="181"/>
      <c r="Y13" s="181"/>
      <c r="Z13" s="173"/>
    </row>
    <row r="14" spans="1:26" ht="57.6" customHeight="1" thickBot="1" x14ac:dyDescent="0.3">
      <c r="A14" s="184" t="s">
        <v>71</v>
      </c>
      <c r="B14" s="192" t="s">
        <v>217</v>
      </c>
      <c r="C14" s="193" t="s">
        <v>218</v>
      </c>
      <c r="D14" s="186" t="s">
        <v>77</v>
      </c>
      <c r="E14" s="187" t="s">
        <v>78</v>
      </c>
      <c r="F14" s="187" t="s">
        <v>84</v>
      </c>
      <c r="G14" s="194">
        <v>0</v>
      </c>
      <c r="H14" s="194">
        <v>0</v>
      </c>
      <c r="I14" s="194">
        <f>+H32</f>
        <v>229</v>
      </c>
      <c r="J14" s="209">
        <f>+I14</f>
        <v>229</v>
      </c>
      <c r="K14" s="217">
        <f>+J32</f>
        <v>589</v>
      </c>
      <c r="L14" s="217">
        <f t="shared" ref="L14:U14" si="0">+K32</f>
        <v>792</v>
      </c>
      <c r="M14" s="217">
        <f t="shared" si="0"/>
        <v>1046</v>
      </c>
      <c r="N14" s="217">
        <f t="shared" si="0"/>
        <v>1454</v>
      </c>
      <c r="O14" s="217">
        <f t="shared" si="0"/>
        <v>1877</v>
      </c>
      <c r="P14" s="217">
        <f t="shared" si="0"/>
        <v>2326</v>
      </c>
      <c r="Q14" s="217">
        <f t="shared" si="0"/>
        <v>2775</v>
      </c>
      <c r="R14" s="217">
        <f t="shared" si="0"/>
        <v>3167</v>
      </c>
      <c r="S14" s="217">
        <f t="shared" si="0"/>
        <v>3707</v>
      </c>
      <c r="T14" s="217">
        <f t="shared" si="0"/>
        <v>4319</v>
      </c>
      <c r="U14" s="217">
        <f t="shared" si="0"/>
        <v>4670</v>
      </c>
      <c r="V14" s="209">
        <v>229</v>
      </c>
      <c r="W14" s="219">
        <f>+I14-V14</f>
        <v>0</v>
      </c>
      <c r="X14" s="220">
        <f>IF(OR(I14=0,I14=""),"",ROUND(V14/I14,3))</f>
        <v>1</v>
      </c>
      <c r="Y14" s="219">
        <f>V14-H14</f>
        <v>229</v>
      </c>
      <c r="Z14" s="220" t="str">
        <f>IF(OR(H14=0,H14=""),"",ROUND((V14-H14)/H14,3))</f>
        <v/>
      </c>
    </row>
    <row r="15" spans="1:26" ht="13.8" thickBot="1" x14ac:dyDescent="0.25">
      <c r="A15" s="184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spans="1:26" ht="28.2" customHeight="1" thickBot="1" x14ac:dyDescent="0.3">
      <c r="A16" s="184" t="s">
        <v>75</v>
      </c>
      <c r="B16" s="331" t="s">
        <v>219</v>
      </c>
      <c r="C16" s="188" t="s">
        <v>133</v>
      </c>
      <c r="D16" s="186" t="s">
        <v>77</v>
      </c>
      <c r="E16" s="187" t="s">
        <v>78</v>
      </c>
      <c r="F16" s="187" t="s">
        <v>84</v>
      </c>
      <c r="G16" s="194">
        <v>0</v>
      </c>
      <c r="H16" s="194">
        <v>100000</v>
      </c>
      <c r="I16" s="194">
        <v>113400</v>
      </c>
      <c r="J16" s="194">
        <v>4500</v>
      </c>
      <c r="K16" s="194">
        <v>5400</v>
      </c>
      <c r="L16" s="194">
        <v>6300</v>
      </c>
      <c r="M16" s="194">
        <v>9000</v>
      </c>
      <c r="N16" s="194">
        <v>9900</v>
      </c>
      <c r="O16" s="194">
        <v>9900</v>
      </c>
      <c r="P16" s="194">
        <v>9900</v>
      </c>
      <c r="Q16" s="194">
        <v>9900</v>
      </c>
      <c r="R16" s="194">
        <v>12600</v>
      </c>
      <c r="S16" s="194">
        <v>13500</v>
      </c>
      <c r="T16" s="194">
        <v>9000</v>
      </c>
      <c r="U16" s="194">
        <v>13500</v>
      </c>
      <c r="V16" s="195">
        <f>SUM(J16:U16)</f>
        <v>113400</v>
      </c>
      <c r="W16" s="219">
        <f>+I16-V16</f>
        <v>0</v>
      </c>
      <c r="X16" s="220">
        <f t="shared" ref="X16:X17" si="1">IF(OR(I16=0,I16=""),"",ROUND(V16/I16,3))</f>
        <v>1</v>
      </c>
      <c r="Y16" s="219">
        <f>V16-H16</f>
        <v>13400</v>
      </c>
      <c r="Z16" s="220">
        <f t="shared" ref="Z16:Z32" si="2">IF(OR(H16=0,H16=""),"",ROUND((V16-H16)/H16,3))</f>
        <v>0.13400000000000001</v>
      </c>
    </row>
    <row r="17" spans="1:26" ht="21.6" thickBot="1" x14ac:dyDescent="0.3">
      <c r="A17" s="184" t="s">
        <v>80</v>
      </c>
      <c r="B17" s="332"/>
      <c r="C17" s="185" t="s">
        <v>220</v>
      </c>
      <c r="D17" s="186" t="s">
        <v>77</v>
      </c>
      <c r="E17" s="187" t="s">
        <v>78</v>
      </c>
      <c r="F17" s="187" t="s">
        <v>84</v>
      </c>
      <c r="G17" s="209">
        <f>ROUND(G16*$D$4,0)</f>
        <v>0</v>
      </c>
      <c r="H17" s="196">
        <f>ROUND(H16*$D$4,0)</f>
        <v>8000</v>
      </c>
      <c r="I17" s="209">
        <f t="shared" ref="I17:U17" si="3">ROUND(I16*$D$4,0)</f>
        <v>9072</v>
      </c>
      <c r="J17" s="209">
        <f t="shared" si="3"/>
        <v>360</v>
      </c>
      <c r="K17" s="209">
        <f t="shared" si="3"/>
        <v>432</v>
      </c>
      <c r="L17" s="209">
        <f t="shared" si="3"/>
        <v>504</v>
      </c>
      <c r="M17" s="209">
        <f t="shared" si="3"/>
        <v>720</v>
      </c>
      <c r="N17" s="209">
        <f t="shared" si="3"/>
        <v>792</v>
      </c>
      <c r="O17" s="209">
        <f t="shared" si="3"/>
        <v>792</v>
      </c>
      <c r="P17" s="209">
        <f t="shared" si="3"/>
        <v>792</v>
      </c>
      <c r="Q17" s="209">
        <f t="shared" si="3"/>
        <v>792</v>
      </c>
      <c r="R17" s="209">
        <f t="shared" si="3"/>
        <v>1008</v>
      </c>
      <c r="S17" s="209">
        <f t="shared" si="3"/>
        <v>1080</v>
      </c>
      <c r="T17" s="209">
        <f t="shared" si="3"/>
        <v>720</v>
      </c>
      <c r="U17" s="209">
        <f t="shared" si="3"/>
        <v>1080</v>
      </c>
      <c r="V17" s="197">
        <f>SUM(J17:U18)</f>
        <v>9072</v>
      </c>
      <c r="W17" s="219">
        <f>+I17-V17</f>
        <v>0</v>
      </c>
      <c r="X17" s="220">
        <f t="shared" si="1"/>
        <v>1</v>
      </c>
      <c r="Y17" s="219">
        <f>V17-H17</f>
        <v>1072</v>
      </c>
      <c r="Z17" s="220">
        <f t="shared" si="2"/>
        <v>0.13400000000000001</v>
      </c>
    </row>
    <row r="18" spans="1:26" ht="13.8" thickBot="1" x14ac:dyDescent="0.2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</row>
    <row r="19" spans="1:26" ht="21.6" thickBot="1" x14ac:dyDescent="0.3">
      <c r="A19" s="184" t="s">
        <v>202</v>
      </c>
      <c r="B19" s="333" t="s">
        <v>221</v>
      </c>
      <c r="C19" s="203" t="s">
        <v>232</v>
      </c>
      <c r="D19" s="186" t="s">
        <v>77</v>
      </c>
      <c r="E19" s="187" t="s">
        <v>78</v>
      </c>
      <c r="F19" s="187" t="s">
        <v>176</v>
      </c>
      <c r="G19" s="194"/>
      <c r="H19" s="194">
        <v>80000</v>
      </c>
      <c r="I19" s="194">
        <v>45240</v>
      </c>
      <c r="J19" s="216">
        <f>商品仕入兼在庫計画表!J28</f>
        <v>0</v>
      </c>
      <c r="K19" s="216">
        <f>商品仕入兼在庫計画表!K28</f>
        <v>0</v>
      </c>
      <c r="L19" s="216">
        <f>商品仕入兼在庫計画表!L28</f>
        <v>3120</v>
      </c>
      <c r="M19" s="216">
        <f>商品仕入兼在庫計画表!M28</f>
        <v>3900</v>
      </c>
      <c r="N19" s="216">
        <f>商品仕入兼在庫計画表!N28</f>
        <v>3900</v>
      </c>
      <c r="O19" s="216">
        <f>商品仕入兼在庫計画表!O28</f>
        <v>4290</v>
      </c>
      <c r="P19" s="216">
        <f>商品仕入兼在庫計画表!P28</f>
        <v>4290</v>
      </c>
      <c r="Q19" s="216">
        <f>商品仕入兼在庫計画表!Q28</f>
        <v>4290</v>
      </c>
      <c r="R19" s="216">
        <f>商品仕入兼在庫計画表!R28</f>
        <v>5850</v>
      </c>
      <c r="S19" s="216">
        <f>商品仕入兼在庫計画表!S28</f>
        <v>5850</v>
      </c>
      <c r="T19" s="216">
        <f>商品仕入兼在庫計画表!T28</f>
        <v>3900</v>
      </c>
      <c r="U19" s="216">
        <f>商品仕入兼在庫計画表!U28</f>
        <v>5850</v>
      </c>
      <c r="V19" s="208">
        <f>SUM(J19:U19)</f>
        <v>45240</v>
      </c>
      <c r="W19" s="216">
        <f t="shared" ref="W19:W20" si="4">+I19-V19</f>
        <v>0</v>
      </c>
      <c r="X19" s="218">
        <f>IF(OR(I19=0,I19=""),"",ROUND(V19/I19,3))</f>
        <v>1</v>
      </c>
      <c r="Y19" s="216">
        <f t="shared" ref="Y19:Y20" si="5">V19-H19</f>
        <v>-34760</v>
      </c>
      <c r="Z19" s="218">
        <f t="shared" si="2"/>
        <v>-0.435</v>
      </c>
    </row>
    <row r="20" spans="1:26" ht="21.6" thickBot="1" x14ac:dyDescent="0.3">
      <c r="A20" s="184" t="s">
        <v>222</v>
      </c>
      <c r="B20" s="334"/>
      <c r="C20" s="199" t="s">
        <v>220</v>
      </c>
      <c r="D20" s="186" t="s">
        <v>77</v>
      </c>
      <c r="E20" s="187" t="s">
        <v>78</v>
      </c>
      <c r="F20" s="187" t="s">
        <v>176</v>
      </c>
      <c r="G20" s="209">
        <f t="shared" ref="G20:U20" si="6">ROUND(G19*$D$4,0)</f>
        <v>0</v>
      </c>
      <c r="H20" s="209">
        <f t="shared" si="6"/>
        <v>6400</v>
      </c>
      <c r="I20" s="209">
        <f t="shared" si="6"/>
        <v>3619</v>
      </c>
      <c r="J20" s="209">
        <f t="shared" si="6"/>
        <v>0</v>
      </c>
      <c r="K20" s="209">
        <f t="shared" si="6"/>
        <v>0</v>
      </c>
      <c r="L20" s="209">
        <f t="shared" si="6"/>
        <v>250</v>
      </c>
      <c r="M20" s="209">
        <f t="shared" si="6"/>
        <v>312</v>
      </c>
      <c r="N20" s="209">
        <f t="shared" si="6"/>
        <v>312</v>
      </c>
      <c r="O20" s="209">
        <f t="shared" si="6"/>
        <v>343</v>
      </c>
      <c r="P20" s="209">
        <f t="shared" si="6"/>
        <v>343</v>
      </c>
      <c r="Q20" s="209">
        <f t="shared" si="6"/>
        <v>343</v>
      </c>
      <c r="R20" s="209">
        <f t="shared" si="6"/>
        <v>468</v>
      </c>
      <c r="S20" s="209">
        <f t="shared" si="6"/>
        <v>468</v>
      </c>
      <c r="T20" s="209">
        <f t="shared" si="6"/>
        <v>312</v>
      </c>
      <c r="U20" s="209">
        <f t="shared" si="6"/>
        <v>468</v>
      </c>
      <c r="V20" s="210">
        <f>SUM(J20:U21)</f>
        <v>3619</v>
      </c>
      <c r="W20" s="216">
        <f t="shared" si="4"/>
        <v>0</v>
      </c>
      <c r="X20" s="218">
        <f>IF(OR(I20=0,I20=""),"",ROUND(V20/I20,3))</f>
        <v>1</v>
      </c>
      <c r="Y20" s="216">
        <f t="shared" si="5"/>
        <v>-2781</v>
      </c>
      <c r="Z20" s="218">
        <f t="shared" si="2"/>
        <v>-0.435</v>
      </c>
    </row>
    <row r="21" spans="1:26" ht="5.4" customHeight="1" thickBot="1" x14ac:dyDescent="0.25">
      <c r="A21" s="173"/>
      <c r="B21" s="334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202"/>
      <c r="V21" s="173"/>
      <c r="W21" s="173"/>
      <c r="X21" s="173"/>
      <c r="Y21" s="173"/>
      <c r="Z21" s="173"/>
    </row>
    <row r="22" spans="1:26" ht="20.399999999999999" customHeight="1" thickBot="1" x14ac:dyDescent="0.3">
      <c r="A22" s="184" t="s">
        <v>223</v>
      </c>
      <c r="B22" s="334"/>
      <c r="C22" s="198" t="s">
        <v>215</v>
      </c>
      <c r="D22" s="186" t="s">
        <v>77</v>
      </c>
      <c r="E22" s="187" t="s">
        <v>78</v>
      </c>
      <c r="F22" s="187" t="s">
        <v>176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>
        <v>0</v>
      </c>
      <c r="V22" s="208">
        <f>SUM(J22:U22)</f>
        <v>0</v>
      </c>
      <c r="W22" s="219">
        <f t="shared" ref="W22:W23" si="7">+I22-V22</f>
        <v>0</v>
      </c>
      <c r="X22" s="220" t="str">
        <f t="shared" ref="X22:X32" si="8">IF(OR(I22=0,I22=""),"",ROUND(V22/I22,3))</f>
        <v/>
      </c>
      <c r="Y22" s="219">
        <f t="shared" ref="Y22:Y23" si="9">V22-H22</f>
        <v>0</v>
      </c>
      <c r="Z22" s="220" t="str">
        <f t="shared" si="2"/>
        <v/>
      </c>
    </row>
    <row r="23" spans="1:26" ht="21.6" thickBot="1" x14ac:dyDescent="0.3">
      <c r="A23" s="184" t="s">
        <v>224</v>
      </c>
      <c r="B23" s="334"/>
      <c r="C23" s="199" t="s">
        <v>220</v>
      </c>
      <c r="D23" s="186" t="s">
        <v>77</v>
      </c>
      <c r="E23" s="187" t="s">
        <v>78</v>
      </c>
      <c r="F23" s="187" t="s">
        <v>176</v>
      </c>
      <c r="G23" s="209">
        <f t="shared" ref="G23" si="10">ROUND(G22*$D$4,0)</f>
        <v>0</v>
      </c>
      <c r="H23" s="209">
        <f t="shared" ref="H23" si="11">ROUND(H22*$D$4,0)</f>
        <v>0</v>
      </c>
      <c r="I23" s="209">
        <f t="shared" ref="I23" si="12">ROUND(I22*$D$4,0)</f>
        <v>0</v>
      </c>
      <c r="J23" s="209">
        <f t="shared" ref="J23" si="13">ROUND(J22*$D$4,0)</f>
        <v>0</v>
      </c>
      <c r="K23" s="209">
        <f t="shared" ref="K23" si="14">ROUND(K22*$D$4,0)</f>
        <v>0</v>
      </c>
      <c r="L23" s="209">
        <f t="shared" ref="L23" si="15">ROUND(L22*$D$4,0)</f>
        <v>0</v>
      </c>
      <c r="M23" s="209">
        <f t="shared" ref="M23" si="16">ROUND(M22*$D$4,0)</f>
        <v>0</v>
      </c>
      <c r="N23" s="209">
        <f t="shared" ref="N23" si="17">ROUND(N22*$D$4,0)</f>
        <v>0</v>
      </c>
      <c r="O23" s="209">
        <f t="shared" ref="O23" si="18">ROUND(O22*$D$4,0)</f>
        <v>0</v>
      </c>
      <c r="P23" s="209">
        <f t="shared" ref="P23" si="19">ROUND(P22*$D$4,0)</f>
        <v>0</v>
      </c>
      <c r="Q23" s="209">
        <f t="shared" ref="Q23" si="20">ROUND(Q22*$D$4,0)</f>
        <v>0</v>
      </c>
      <c r="R23" s="209">
        <f t="shared" ref="R23" si="21">ROUND(R22*$D$4,0)</f>
        <v>0</v>
      </c>
      <c r="S23" s="209">
        <f t="shared" ref="S23" si="22">ROUND(S22*$D$4,0)</f>
        <v>0</v>
      </c>
      <c r="T23" s="209">
        <f t="shared" ref="T23" si="23">ROUND(T22*$D$4,0)</f>
        <v>0</v>
      </c>
      <c r="U23" s="209">
        <f t="shared" ref="U23" si="24">ROUND(U22*$D$4,0)</f>
        <v>0</v>
      </c>
      <c r="V23" s="210">
        <f>SUM(J23:U24)</f>
        <v>0</v>
      </c>
      <c r="W23" s="219">
        <f t="shared" si="7"/>
        <v>0</v>
      </c>
      <c r="X23" s="220" t="str">
        <f t="shared" si="8"/>
        <v/>
      </c>
      <c r="Y23" s="219">
        <f t="shared" si="9"/>
        <v>0</v>
      </c>
      <c r="Z23" s="220" t="str">
        <f t="shared" si="2"/>
        <v/>
      </c>
    </row>
    <row r="24" spans="1:26" ht="18" customHeight="1" thickBot="1" x14ac:dyDescent="0.25">
      <c r="A24" s="173"/>
      <c r="B24" s="334"/>
      <c r="C24" s="173"/>
      <c r="D24" s="173"/>
      <c r="E24" s="173"/>
      <c r="F24" s="173"/>
      <c r="G24" s="173"/>
      <c r="H24" s="173"/>
      <c r="I24" s="173"/>
      <c r="J24" s="330" t="s">
        <v>238</v>
      </c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173"/>
      <c r="W24" s="173"/>
      <c r="X24" s="173"/>
      <c r="Y24" s="173"/>
      <c r="Z24" s="173"/>
    </row>
    <row r="25" spans="1:26" ht="21" customHeight="1" thickBot="1" x14ac:dyDescent="0.3">
      <c r="A25" s="184" t="s">
        <v>225</v>
      </c>
      <c r="B25" s="334"/>
      <c r="C25" s="198" t="s">
        <v>215</v>
      </c>
      <c r="D25" s="186" t="s">
        <v>77</v>
      </c>
      <c r="E25" s="187" t="s">
        <v>78</v>
      </c>
      <c r="F25" s="187" t="s">
        <v>176</v>
      </c>
      <c r="G25" s="194">
        <v>0</v>
      </c>
      <c r="H25" s="194">
        <v>17140</v>
      </c>
      <c r="I25" s="194">
        <v>13139</v>
      </c>
      <c r="J25" s="194">
        <v>0</v>
      </c>
      <c r="K25" s="194">
        <v>0</v>
      </c>
      <c r="L25" s="194">
        <v>0</v>
      </c>
      <c r="M25" s="194">
        <v>0</v>
      </c>
      <c r="N25" s="194">
        <v>0</v>
      </c>
      <c r="O25" s="194">
        <v>0</v>
      </c>
      <c r="P25" s="194">
        <v>0</v>
      </c>
      <c r="Q25" s="194">
        <v>0</v>
      </c>
      <c r="R25" s="194">
        <v>0</v>
      </c>
      <c r="S25" s="194">
        <v>0</v>
      </c>
      <c r="T25" s="194">
        <v>0</v>
      </c>
      <c r="U25" s="194">
        <v>0</v>
      </c>
      <c r="V25" s="195">
        <v>0</v>
      </c>
      <c r="W25" s="219">
        <f t="shared" ref="W25:W26" si="25">+I25-V25</f>
        <v>13139</v>
      </c>
      <c r="X25" s="220">
        <f t="shared" si="8"/>
        <v>0</v>
      </c>
      <c r="Y25" s="219">
        <f t="shared" ref="Y25:Y26" si="26">V25-H25</f>
        <v>-17140</v>
      </c>
      <c r="Z25" s="220">
        <f t="shared" si="2"/>
        <v>-1</v>
      </c>
    </row>
    <row r="26" spans="1:26" ht="21.6" thickBot="1" x14ac:dyDescent="0.3">
      <c r="A26" s="184" t="s">
        <v>226</v>
      </c>
      <c r="B26" s="335"/>
      <c r="C26" s="199" t="s">
        <v>227</v>
      </c>
      <c r="D26" s="186" t="s">
        <v>77</v>
      </c>
      <c r="E26" s="187" t="s">
        <v>78</v>
      </c>
      <c r="F26" s="187" t="s">
        <v>176</v>
      </c>
      <c r="G26" s="209">
        <f t="shared" ref="G26" si="27">ROUND(G25*$D$4,0)</f>
        <v>0</v>
      </c>
      <c r="H26" s="209">
        <f t="shared" ref="H26" si="28">ROUND(H25*$D$4,0)</f>
        <v>1371</v>
      </c>
      <c r="I26" s="209">
        <f t="shared" ref="I26" si="29">ROUND(I25*$D$4,0)</f>
        <v>1051</v>
      </c>
      <c r="J26" s="209">
        <f t="shared" ref="J26" si="30">ROUND(J25*$D$4,0)</f>
        <v>0</v>
      </c>
      <c r="K26" s="209">
        <f t="shared" ref="K26" si="31">ROUND(K25*$D$4,0)</f>
        <v>0</v>
      </c>
      <c r="L26" s="209">
        <f t="shared" ref="L26" si="32">ROUND(L25*$D$4,0)</f>
        <v>0</v>
      </c>
      <c r="M26" s="209">
        <f t="shared" ref="M26" si="33">ROUND(M25*$D$4,0)</f>
        <v>0</v>
      </c>
      <c r="N26" s="209">
        <f t="shared" ref="N26" si="34">ROUND(N25*$D$4,0)</f>
        <v>0</v>
      </c>
      <c r="O26" s="209">
        <f t="shared" ref="O26" si="35">ROUND(O25*$D$4,0)</f>
        <v>0</v>
      </c>
      <c r="P26" s="209">
        <f t="shared" ref="P26" si="36">ROUND(P25*$D$4,0)</f>
        <v>0</v>
      </c>
      <c r="Q26" s="209">
        <f t="shared" ref="Q26" si="37">ROUND(Q25*$D$4,0)</f>
        <v>0</v>
      </c>
      <c r="R26" s="209">
        <f t="shared" ref="R26" si="38">ROUND(R25*$D$4,0)</f>
        <v>0</v>
      </c>
      <c r="S26" s="209">
        <f t="shared" ref="S26" si="39">ROUND(S25*$D$4,0)</f>
        <v>0</v>
      </c>
      <c r="T26" s="209">
        <f t="shared" ref="T26" si="40">ROUND(T25*$D$4,0)</f>
        <v>0</v>
      </c>
      <c r="U26" s="209">
        <f t="shared" ref="U26" si="41">ROUND(U25*$D$4,0)</f>
        <v>0</v>
      </c>
      <c r="V26" s="197">
        <v>0</v>
      </c>
      <c r="W26" s="219">
        <f t="shared" si="25"/>
        <v>1051</v>
      </c>
      <c r="X26" s="220">
        <f t="shared" si="8"/>
        <v>0</v>
      </c>
      <c r="Y26" s="219">
        <f t="shared" si="26"/>
        <v>-1371</v>
      </c>
      <c r="Z26" s="220">
        <f t="shared" si="2"/>
        <v>-1</v>
      </c>
    </row>
    <row r="27" spans="1:26" ht="3.6" customHeight="1" thickBot="1" x14ac:dyDescent="0.25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202"/>
      <c r="V27" s="173"/>
      <c r="W27" s="173"/>
      <c r="X27" s="173"/>
      <c r="Y27" s="173"/>
      <c r="Z27" s="173"/>
    </row>
    <row r="28" spans="1:26" ht="41.4" customHeight="1" thickBot="1" x14ac:dyDescent="0.3">
      <c r="A28" s="184" t="s">
        <v>228</v>
      </c>
      <c r="B28" s="192" t="s">
        <v>243</v>
      </c>
      <c r="C28" s="193"/>
      <c r="D28" s="186" t="s">
        <v>77</v>
      </c>
      <c r="E28" s="187" t="s">
        <v>78</v>
      </c>
      <c r="F28" s="187" t="s">
        <v>176</v>
      </c>
      <c r="G28" s="200"/>
      <c r="H28" s="200"/>
      <c r="I28" s="200">
        <v>229</v>
      </c>
      <c r="J28" s="211"/>
      <c r="K28" s="200">
        <v>229</v>
      </c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197">
        <v>229</v>
      </c>
      <c r="W28" s="219">
        <f t="shared" ref="W28" si="42">+I28-V28</f>
        <v>0</v>
      </c>
      <c r="X28" s="220">
        <f t="shared" si="8"/>
        <v>1</v>
      </c>
      <c r="Y28" s="219">
        <f t="shared" ref="Y28" si="43">V28-H28</f>
        <v>229</v>
      </c>
      <c r="Z28" s="220" t="str">
        <f t="shared" si="2"/>
        <v/>
      </c>
    </row>
    <row r="29" spans="1:26" ht="3.6" customHeight="1" thickBot="1" x14ac:dyDescent="0.25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202"/>
      <c r="V29" s="173"/>
      <c r="W29" s="173"/>
      <c r="X29" s="173"/>
      <c r="Y29" s="173"/>
      <c r="Z29" s="173"/>
    </row>
    <row r="30" spans="1:26" ht="40.200000000000003" customHeight="1" thickBot="1" x14ac:dyDescent="0.3">
      <c r="A30" s="184" t="s">
        <v>229</v>
      </c>
      <c r="B30" s="192" t="s">
        <v>230</v>
      </c>
      <c r="C30" s="193"/>
      <c r="D30" s="186" t="s">
        <v>77</v>
      </c>
      <c r="E30" s="187" t="s">
        <v>78</v>
      </c>
      <c r="F30" s="187" t="s">
        <v>176</v>
      </c>
      <c r="G30" s="200"/>
      <c r="H30" s="200"/>
      <c r="I30" s="200">
        <v>171</v>
      </c>
      <c r="J30" s="200"/>
      <c r="K30" s="200"/>
      <c r="L30" s="200"/>
      <c r="M30" s="200"/>
      <c r="N30" s="200">
        <v>57</v>
      </c>
      <c r="O30" s="200"/>
      <c r="P30" s="200"/>
      <c r="Q30" s="200">
        <v>57</v>
      </c>
      <c r="R30" s="200"/>
      <c r="S30" s="200"/>
      <c r="T30" s="200">
        <v>57</v>
      </c>
      <c r="U30" s="200"/>
      <c r="V30" s="197">
        <v>0</v>
      </c>
      <c r="W30" s="219">
        <f t="shared" ref="W30" si="44">+I30-V30</f>
        <v>171</v>
      </c>
      <c r="X30" s="220">
        <f t="shared" si="8"/>
        <v>0</v>
      </c>
      <c r="Y30" s="219">
        <f t="shared" ref="Y30" si="45">V30-H30</f>
        <v>0</v>
      </c>
      <c r="Z30" s="220" t="str">
        <f t="shared" si="2"/>
        <v/>
      </c>
    </row>
    <row r="31" spans="1:26" ht="3.6" customHeight="1" thickBot="1" x14ac:dyDescent="0.25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202"/>
      <c r="V31" s="173"/>
      <c r="W31" s="173"/>
      <c r="X31" s="173"/>
      <c r="Y31" s="173"/>
      <c r="Z31" s="173"/>
    </row>
    <row r="32" spans="1:26" ht="65.400000000000006" customHeight="1" thickBot="1" x14ac:dyDescent="0.3">
      <c r="A32" s="184" t="s">
        <v>228</v>
      </c>
      <c r="B32" s="192" t="s">
        <v>250</v>
      </c>
      <c r="C32" s="193" t="s">
        <v>231</v>
      </c>
      <c r="D32" s="186" t="s">
        <v>77</v>
      </c>
      <c r="E32" s="187" t="s">
        <v>78</v>
      </c>
      <c r="F32" s="187" t="s">
        <v>84</v>
      </c>
      <c r="G32" s="194">
        <v>0</v>
      </c>
      <c r="H32" s="217">
        <f>+H14+H17-H20-H23-H26-H28-H30</f>
        <v>229</v>
      </c>
      <c r="I32" s="217">
        <f>+I14+I17-I20-I23-I26-I28-I30</f>
        <v>4231</v>
      </c>
      <c r="J32" s="217">
        <f>+J14+J17-J20-J23-J26-J28-J30</f>
        <v>589</v>
      </c>
      <c r="K32" s="217">
        <f>+K14+K17-K20-K23-K26-K28-K30</f>
        <v>792</v>
      </c>
      <c r="L32" s="217">
        <f t="shared" ref="L32:V32" si="46">+L14+L17-L20-L23-L26-L28-L30</f>
        <v>1046</v>
      </c>
      <c r="M32" s="217">
        <f t="shared" si="46"/>
        <v>1454</v>
      </c>
      <c r="N32" s="217">
        <f t="shared" si="46"/>
        <v>1877</v>
      </c>
      <c r="O32" s="217">
        <f t="shared" si="46"/>
        <v>2326</v>
      </c>
      <c r="P32" s="217">
        <f t="shared" si="46"/>
        <v>2775</v>
      </c>
      <c r="Q32" s="217">
        <f t="shared" si="46"/>
        <v>3167</v>
      </c>
      <c r="R32" s="217">
        <f t="shared" si="46"/>
        <v>3707</v>
      </c>
      <c r="S32" s="217">
        <f t="shared" si="46"/>
        <v>4319</v>
      </c>
      <c r="T32" s="217">
        <f t="shared" si="46"/>
        <v>4670</v>
      </c>
      <c r="U32" s="217">
        <f t="shared" si="46"/>
        <v>5282</v>
      </c>
      <c r="V32" s="217">
        <f t="shared" si="46"/>
        <v>5453</v>
      </c>
      <c r="W32" s="219">
        <f t="shared" ref="W32" si="47">+I32-V32</f>
        <v>-1222</v>
      </c>
      <c r="X32" s="220">
        <f t="shared" si="8"/>
        <v>1.2889999999999999</v>
      </c>
      <c r="Y32" s="219">
        <f t="shared" ref="Y32" si="48">V32-H32</f>
        <v>5224</v>
      </c>
      <c r="Z32" s="220">
        <f t="shared" si="2"/>
        <v>22.812000000000001</v>
      </c>
    </row>
  </sheetData>
  <mergeCells count="27">
    <mergeCell ref="B7:G7"/>
    <mergeCell ref="V9:V11"/>
    <mergeCell ref="A2:Y2"/>
    <mergeCell ref="B6:C6"/>
    <mergeCell ref="D6:G6"/>
    <mergeCell ref="H9:H11"/>
    <mergeCell ref="A9:A11"/>
    <mergeCell ref="D9:D11"/>
    <mergeCell ref="E9:E11"/>
    <mergeCell ref="F9:F11"/>
    <mergeCell ref="G9:G11"/>
    <mergeCell ref="J24:U24"/>
    <mergeCell ref="Z9:Z11"/>
    <mergeCell ref="B16:B17"/>
    <mergeCell ref="B19:B26"/>
    <mergeCell ref="D3:E3"/>
    <mergeCell ref="D4:E4"/>
    <mergeCell ref="U4:V4"/>
    <mergeCell ref="U5:V5"/>
    <mergeCell ref="U6:V6"/>
    <mergeCell ref="U7:V7"/>
    <mergeCell ref="I9:I11"/>
    <mergeCell ref="W9:W11"/>
    <mergeCell ref="X9:X11"/>
    <mergeCell ref="Y9:Y11"/>
    <mergeCell ref="B10:B11"/>
    <mergeCell ref="C10:C11"/>
  </mergeCells>
  <phoneticPr fontId="1"/>
  <printOptions horizontalCentered="1"/>
  <pageMargins left="0" right="0" top="0" bottom="0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2" sqref="M12"/>
    </sheetView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全社販売計画書</vt:lpstr>
      <vt:lpstr>当期実績予想在庫計画</vt:lpstr>
      <vt:lpstr>商品仕入兼在庫計画表</vt:lpstr>
      <vt:lpstr>予算ＰＬ</vt:lpstr>
      <vt:lpstr>予算ＢＳ</vt:lpstr>
      <vt:lpstr>月次消費税等計画書</vt:lpstr>
      <vt:lpstr>Sheet7</vt:lpstr>
      <vt:lpstr>月次消費税等計画書!Print_Area</vt:lpstr>
      <vt:lpstr>商品仕入兼在庫計画表!Print_Area</vt:lpstr>
      <vt:lpstr>全社販売計画書!Print_Area</vt:lpstr>
      <vt:lpstr>当期実績予想在庫計画!Print_Area</vt:lpstr>
      <vt:lpstr>予算ＢＳ!Print_Area</vt:lpstr>
      <vt:lpstr>予算ＰＬ!Print_Area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kodama</dc:creator>
  <cp:lastModifiedBy>kodama</cp:lastModifiedBy>
  <cp:lastPrinted>2017-04-14T09:44:02Z</cp:lastPrinted>
  <dcterms:created xsi:type="dcterms:W3CDTF">2017-04-14T06:51:08Z</dcterms:created>
  <dcterms:modified xsi:type="dcterms:W3CDTF">2017-04-17T00:32:38Z</dcterms:modified>
</cp:coreProperties>
</file>