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317\open\"/>
    </mc:Choice>
  </mc:AlternateContent>
  <bookViews>
    <workbookView xWindow="0" yWindow="165" windowWidth="19170" windowHeight="7260" tabRatio="392"/>
  </bookViews>
  <sheets>
    <sheet name="①当期実績予想の売上原価・商品関係" sheetId="16" r:id="rId1"/>
  </sheets>
  <definedNames>
    <definedName name="_xlnm.Print_Area" localSheetId="0">①当期実績予想の売上原価・商品関係!$C$2:$Y$208</definedName>
  </definedNames>
  <calcPr calcId="152511"/>
</workbook>
</file>

<file path=xl/calcChain.xml><?xml version="1.0" encoding="utf-8"?>
<calcChain xmlns="http://schemas.openxmlformats.org/spreadsheetml/2006/main">
  <c r="E107" i="16" l="1"/>
  <c r="N107" i="16" s="1"/>
  <c r="M204" i="16" l="1"/>
  <c r="K197" i="16"/>
  <c r="E167" i="16"/>
  <c r="N167" i="16" s="1"/>
  <c r="K121" i="16"/>
  <c r="N94" i="16"/>
  <c r="P94" i="16" s="1"/>
  <c r="L92" i="16"/>
  <c r="L96" i="16" s="1"/>
  <c r="J92" i="16"/>
  <c r="J96" i="16" s="1"/>
  <c r="N92" i="16"/>
  <c r="P92" i="16" s="1"/>
  <c r="N90" i="16"/>
  <c r="P90" i="16" s="1"/>
  <c r="N88" i="16"/>
  <c r="P88" i="16" s="1"/>
  <c r="N75" i="16"/>
  <c r="L75" i="16"/>
  <c r="J75" i="16"/>
  <c r="R75" i="16"/>
  <c r="P73" i="16"/>
  <c r="W73" i="16" s="1"/>
  <c r="P71" i="16"/>
  <c r="W71" i="16" s="1"/>
  <c r="P69" i="16"/>
  <c r="W69" i="16" s="1"/>
  <c r="P67" i="16"/>
  <c r="W67" i="16" s="1"/>
  <c r="L136" i="16" s="1"/>
  <c r="N136" i="16" s="1"/>
  <c r="P75" i="16" l="1"/>
  <c r="W75" i="16" s="1"/>
  <c r="N164" i="16"/>
  <c r="N165" i="16" s="1"/>
  <c r="E179" i="16" s="1"/>
  <c r="M195" i="16" s="1"/>
  <c r="N148" i="16"/>
  <c r="N96" i="16"/>
  <c r="P96" i="16" s="1"/>
  <c r="K119" i="16"/>
  <c r="R51" i="16"/>
  <c r="R43" i="16"/>
  <c r="R42" i="16"/>
  <c r="R38" i="16"/>
  <c r="R37" i="16"/>
  <c r="R34" i="16"/>
  <c r="R33" i="16"/>
  <c r="T34" i="16"/>
  <c r="T33" i="16"/>
  <c r="P42" i="16"/>
  <c r="P37" i="16"/>
  <c r="S37" i="16" s="1"/>
  <c r="T37" i="16" s="1"/>
  <c r="P34" i="16"/>
  <c r="Q34" i="16" s="1"/>
  <c r="P33" i="16"/>
  <c r="Q33" i="16" s="1"/>
  <c r="O50" i="16"/>
  <c r="N50" i="16"/>
  <c r="N52" i="16" s="1"/>
  <c r="M50" i="16"/>
  <c r="M52" i="16" s="1"/>
  <c r="L50" i="16"/>
  <c r="L52" i="16" s="1"/>
  <c r="K50" i="16"/>
  <c r="K54" i="16" s="1"/>
  <c r="O46" i="16"/>
  <c r="N46" i="16"/>
  <c r="N47" i="16" s="1"/>
  <c r="M46" i="16"/>
  <c r="L46" i="16"/>
  <c r="K46" i="16"/>
  <c r="O44" i="16"/>
  <c r="N44" i="16"/>
  <c r="M44" i="16"/>
  <c r="L44" i="16"/>
  <c r="K44" i="16"/>
  <c r="O39" i="16"/>
  <c r="N39" i="16"/>
  <c r="M39" i="16"/>
  <c r="L39" i="16"/>
  <c r="P39" i="16" s="1"/>
  <c r="K39" i="16"/>
  <c r="L35" i="16"/>
  <c r="P35" i="16" s="1"/>
  <c r="K35" i="16"/>
  <c r="T35" i="16" s="1"/>
  <c r="J50" i="16"/>
  <c r="J54" i="16" s="1"/>
  <c r="J46" i="16"/>
  <c r="R46" i="16" s="1"/>
  <c r="J44" i="16"/>
  <c r="R44" i="16" s="1"/>
  <c r="J39" i="16"/>
  <c r="R39" i="16" s="1"/>
  <c r="J35" i="16"/>
  <c r="S33" i="16" l="1"/>
  <c r="S34" i="16"/>
  <c r="O48" i="16"/>
  <c r="P44" i="16"/>
  <c r="S44" i="16" s="1"/>
  <c r="T44" i="16" s="1"/>
  <c r="O47" i="16"/>
  <c r="Q37" i="16"/>
  <c r="P50" i="16"/>
  <c r="Q50" i="16" s="1"/>
  <c r="L54" i="16"/>
  <c r="P38" i="16"/>
  <c r="S39" i="16"/>
  <c r="T39" i="16" s="1"/>
  <c r="Q39" i="16"/>
  <c r="O119" i="16"/>
  <c r="Q119" i="16"/>
  <c r="J55" i="16"/>
  <c r="R55" i="16" s="1"/>
  <c r="R54" i="16"/>
  <c r="Q44" i="16"/>
  <c r="P43" i="16"/>
  <c r="Q35" i="16"/>
  <c r="R50" i="16"/>
  <c r="J48" i="16"/>
  <c r="R48" i="16" s="1"/>
  <c r="P46" i="16"/>
  <c r="S35" i="16"/>
  <c r="J52" i="16"/>
  <c r="R52" i="16" s="1"/>
  <c r="R35" i="16"/>
  <c r="K52" i="16"/>
  <c r="K56" i="16" s="1"/>
  <c r="Q42" i="16"/>
  <c r="J47" i="16"/>
  <c r="E149" i="16"/>
  <c r="E151" i="16" s="1"/>
  <c r="N151" i="16"/>
  <c r="S42" i="16"/>
  <c r="T42" i="16" s="1"/>
  <c r="M33" i="16"/>
  <c r="M54" i="16" s="1"/>
  <c r="M48" i="16"/>
  <c r="M47" i="16" s="1"/>
  <c r="N48" i="16"/>
  <c r="L48" i="16"/>
  <c r="L47" i="16" s="1"/>
  <c r="K48" i="16"/>
  <c r="K47" i="16" s="1"/>
  <c r="L56" i="16"/>
  <c r="M35" i="16" s="1"/>
  <c r="M56" i="16" s="1"/>
  <c r="N35" i="16" s="1"/>
  <c r="N56" i="16" s="1"/>
  <c r="O52" i="16"/>
  <c r="P52" i="16" s="1"/>
  <c r="P51" i="16" s="1"/>
  <c r="M55" i="16" l="1"/>
  <c r="S50" i="16"/>
  <c r="T50" i="16" s="1"/>
  <c r="P48" i="16"/>
  <c r="S48" i="16" s="1"/>
  <c r="T48" i="16" s="1"/>
  <c r="P54" i="16"/>
  <c r="S54" i="16" s="1"/>
  <c r="T54" i="16" s="1"/>
  <c r="S51" i="16"/>
  <c r="T51" i="16" s="1"/>
  <c r="Q51" i="16"/>
  <c r="S52" i="16"/>
  <c r="T52" i="16" s="1"/>
  <c r="Q52" i="16"/>
  <c r="P47" i="16"/>
  <c r="S46" i="16"/>
  <c r="T46" i="16" s="1"/>
  <c r="Q46" i="16"/>
  <c r="P56" i="16"/>
  <c r="P55" i="16" s="1"/>
  <c r="Q38" i="16"/>
  <c r="S38" i="16"/>
  <c r="T38" i="16" s="1"/>
  <c r="Q43" i="16"/>
  <c r="S43" i="16"/>
  <c r="T43" i="16" s="1"/>
  <c r="J56" i="16"/>
  <c r="R56" i="16" s="1"/>
  <c r="L55" i="16"/>
  <c r="M34" i="16" s="1"/>
  <c r="K55" i="16"/>
  <c r="O35" i="16"/>
  <c r="O56" i="16" s="1"/>
  <c r="N34" i="16"/>
  <c r="N33" i="16"/>
  <c r="N54" i="16" s="1"/>
  <c r="N55" i="16" s="1"/>
  <c r="Q54" i="16" l="1"/>
  <c r="Q48" i="16"/>
  <c r="S55" i="16"/>
  <c r="T55" i="16" s="1"/>
  <c r="Q55" i="16"/>
  <c r="S47" i="16"/>
  <c r="T47" i="16" s="1"/>
  <c r="Q47" i="16"/>
  <c r="R47" i="16" s="1"/>
  <c r="Q56" i="16"/>
  <c r="S56" i="16"/>
  <c r="T56" i="16" s="1"/>
  <c r="O34" i="16"/>
  <c r="O33" i="16"/>
  <c r="O54" i="16" s="1"/>
  <c r="O55" i="16" s="1"/>
</calcChain>
</file>

<file path=xl/sharedStrings.xml><?xml version="1.0" encoding="utf-8"?>
<sst xmlns="http://schemas.openxmlformats.org/spreadsheetml/2006/main" count="474" uniqueCount="231">
  <si>
    <t/>
  </si>
  <si>
    <t>担当者</t>
    <phoneticPr fontId="1"/>
  </si>
  <si>
    <t>田辺雄一＋鈴木一也＝全社合計</t>
    <phoneticPr fontId="1"/>
  </si>
  <si>
    <t>日付</t>
    <phoneticPr fontId="1"/>
  </si>
  <si>
    <t>相手先</t>
    <phoneticPr fontId="1"/>
  </si>
  <si>
    <t>Ｗ社＋Ｚ社＝全相手先</t>
    <phoneticPr fontId="1"/>
  </si>
  <si>
    <t>役職</t>
    <phoneticPr fontId="1"/>
  </si>
  <si>
    <t>部長印</t>
    <phoneticPr fontId="1"/>
  </si>
  <si>
    <t>課長印</t>
    <phoneticPr fontId="1"/>
  </si>
  <si>
    <t>書籍P７・P11・P23</t>
    <phoneticPr fontId="1"/>
  </si>
  <si>
    <t>演習問題第１回</t>
    <phoneticPr fontId="1"/>
  </si>
  <si>
    <t>氏名</t>
    <phoneticPr fontId="1"/>
  </si>
  <si>
    <t>略</t>
    <phoneticPr fontId="1"/>
  </si>
  <si>
    <t>田辺雄一</t>
    <phoneticPr fontId="1"/>
  </si>
  <si>
    <t>改訂増補「予算会計」（清文社）</t>
    <phoneticPr fontId="1"/>
  </si>
  <si>
    <t>承認印</t>
    <phoneticPr fontId="1"/>
  </si>
  <si>
    <t>(印)</t>
    <phoneticPr fontId="1"/>
  </si>
  <si>
    <t>ＮＯ</t>
    <phoneticPr fontId="1"/>
  </si>
  <si>
    <t>予算科目</t>
    <phoneticPr fontId="1"/>
  </si>
  <si>
    <t>表示単位</t>
    <phoneticPr fontId="1"/>
  </si>
  <si>
    <t>数量単位</t>
    <phoneticPr fontId="1"/>
  </si>
  <si>
    <t>貸
借</t>
    <phoneticPr fontId="1"/>
  </si>
  <si>
    <t>課税</t>
    <phoneticPr fontId="1"/>
  </si>
  <si>
    <t>前年度
実績
（全社）</t>
    <phoneticPr fontId="1"/>
  </si>
  <si>
    <t>当年度
予算
(全社）</t>
    <phoneticPr fontId="1"/>
  </si>
  <si>
    <t>×1年</t>
    <phoneticPr fontId="1"/>
  </si>
  <si>
    <t>×2年</t>
    <phoneticPr fontId="1"/>
  </si>
  <si>
    <t>当年度
実績予想</t>
    <phoneticPr fontId="1"/>
  </si>
  <si>
    <t>前期比
増減差額</t>
    <phoneticPr fontId="1"/>
  </si>
  <si>
    <t>前期比
増減比率</t>
    <phoneticPr fontId="1"/>
  </si>
  <si>
    <t>当年度
実績予想
差異</t>
    <phoneticPr fontId="1"/>
  </si>
  <si>
    <t>予算
達成率</t>
    <phoneticPr fontId="1"/>
  </si>
  <si>
    <t>予算差異原因・対策・ﾌｨｰﾄﾞﾊﾞｯｸ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</si>
  <si>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</si>
  <si>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</si>
  <si>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</si>
  <si>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</si>
  <si>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実績</t>
    <phoneticPr fontId="1"/>
  </si>
  <si>
    <t>見通し</t>
    <phoneticPr fontId="1"/>
  </si>
  <si>
    <t>➀</t>
    <phoneticPr fontId="1"/>
  </si>
  <si>
    <t>➁</t>
    <phoneticPr fontId="1"/>
  </si>
  <si>
    <t>③</t>
    <phoneticPr fontId="1"/>
  </si>
  <si>
    <t>④</t>
    <phoneticPr fontId="1"/>
  </si>
  <si>
    <t>⑤</t>
    <phoneticPr fontId="1"/>
  </si>
  <si>
    <t>➅</t>
    <phoneticPr fontId="1"/>
  </si>
  <si>
    <t>③～➅計＝⑦</t>
    <phoneticPr fontId="1"/>
  </si>
  <si>
    <t>⑦－➀
＝⑧</t>
    <phoneticPr fontId="1"/>
  </si>
  <si>
    <t>⑧÷➀×100%=⑨</t>
    <phoneticPr fontId="1"/>
  </si>
  <si>
    <t>⑦－➁＝⑩</t>
    <phoneticPr fontId="1"/>
  </si>
  <si>
    <t>⑩÷➁×100%=⑪</t>
    <phoneticPr fontId="1"/>
  </si>
  <si>
    <t>区分</t>
    <phoneticPr fontId="1"/>
  </si>
  <si>
    <t>内容</t>
    <phoneticPr fontId="1"/>
  </si>
  <si>
    <t>対策</t>
    <phoneticPr fontId="1"/>
  </si>
  <si>
    <t>次期予算ﾌｨｰﾄﾞﾊﾞｯｸ</t>
    <phoneticPr fontId="1"/>
  </si>
  <si>
    <t>Ａ</t>
    <phoneticPr fontId="1"/>
  </si>
  <si>
    <t>販売数量</t>
    <phoneticPr fontId="1"/>
  </si>
  <si>
    <t>ﾌﾙ</t>
    <phoneticPr fontId="1"/>
  </si>
  <si>
    <t>㎏</t>
    <phoneticPr fontId="1"/>
  </si>
  <si>
    <t>1
2</t>
    <phoneticPr fontId="1"/>
  </si>
  <si>
    <t>予算設定
実績</t>
    <phoneticPr fontId="1"/>
  </si>
  <si>
    <t>具体的戦略欠如
Ｚ社キャンセル</t>
    <phoneticPr fontId="1"/>
  </si>
  <si>
    <t>Ｗ社・Ｚ社の購買責任者と直接交渉を行なう</t>
    <phoneticPr fontId="1"/>
  </si>
  <si>
    <t>具体的戦略・行動計画を多角的に営業部門全体でつめる</t>
    <phoneticPr fontId="1"/>
  </si>
  <si>
    <t>↓</t>
    <phoneticPr fontId="1"/>
  </si>
  <si>
    <t>Ｂ</t>
    <phoneticPr fontId="1"/>
  </si>
  <si>
    <t>販売単価</t>
    <phoneticPr fontId="1"/>
  </si>
  <si>
    <t>千</t>
    <phoneticPr fontId="1"/>
  </si>
  <si>
    <t>円</t>
    <phoneticPr fontId="1"/>
  </si>
  <si>
    <t>予算設定</t>
    <phoneticPr fontId="1"/>
  </si>
  <si>
    <t>価格競争が
激しい為</t>
    <phoneticPr fontId="1"/>
  </si>
  <si>
    <t>安易な値引きに応じるのではなく、アフターフォローサビス等の差別化戦略をとってクロージングする</t>
    <phoneticPr fontId="1"/>
  </si>
  <si>
    <t>予算価格は保守的に設定し、販売数量でリカバリーするように計画を立てる</t>
    <phoneticPr fontId="1"/>
  </si>
  <si>
    <t>Ｃ</t>
    <phoneticPr fontId="1"/>
  </si>
  <si>
    <t>端数調整</t>
    <phoneticPr fontId="1"/>
  </si>
  <si>
    <t>D</t>
    <phoneticPr fontId="1"/>
  </si>
  <si>
    <t>売上高</t>
    <phoneticPr fontId="1"/>
  </si>
  <si>
    <t>貸</t>
    <phoneticPr fontId="1"/>
  </si>
  <si>
    <t>同上</t>
    <phoneticPr fontId="1"/>
  </si>
  <si>
    <t>実績予想PＬ</t>
    <phoneticPr fontId="1"/>
  </si>
  <si>
    <t>↓</t>
    <phoneticPr fontId="1"/>
  </si>
  <si>
    <t>［1］ 当期実績予想：全社販売計画書</t>
    <rPh sb="4" eb="6">
      <t>トウキ</t>
    </rPh>
    <phoneticPr fontId="1"/>
  </si>
  <si>
    <t>期首商品たな卸数量</t>
    <rPh sb="0" eb="2">
      <t>キシュ</t>
    </rPh>
    <rPh sb="2" eb="4">
      <t>ショウヒン</t>
    </rPh>
    <rPh sb="6" eb="7">
      <t>オロシ</t>
    </rPh>
    <rPh sb="7" eb="9">
      <t>スウリョウ</t>
    </rPh>
    <phoneticPr fontId="1"/>
  </si>
  <si>
    <t>商品仕入兼在庫計画書：月次出庫数量</t>
    <rPh sb="0" eb="2">
      <t>ショウヒン</t>
    </rPh>
    <rPh sb="2" eb="4">
      <t>シイレ</t>
    </rPh>
    <rPh sb="4" eb="5">
      <t>ケン</t>
    </rPh>
    <phoneticPr fontId="1"/>
  </si>
  <si>
    <t>A-1</t>
    <phoneticPr fontId="1"/>
  </si>
  <si>
    <t>A-2</t>
    <phoneticPr fontId="1"/>
  </si>
  <si>
    <t>期首商品単価＠</t>
    <rPh sb="0" eb="2">
      <t>キシュ</t>
    </rPh>
    <rPh sb="2" eb="4">
      <t>ショウヒン</t>
    </rPh>
    <rPh sb="4" eb="6">
      <t>タンカ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</si>
  <si>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</si>
  <si>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</si>
  <si>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A-3</t>
    <phoneticPr fontId="1"/>
  </si>
  <si>
    <t>期首商品たな卸高</t>
    <rPh sb="0" eb="2">
      <t>キシュ</t>
    </rPh>
    <rPh sb="2" eb="4">
      <t>ショウヒン</t>
    </rPh>
    <rPh sb="6" eb="7">
      <t>オロシ</t>
    </rPh>
    <rPh sb="7" eb="8">
      <t>ダカ</t>
    </rPh>
    <phoneticPr fontId="1"/>
  </si>
  <si>
    <t>B-1</t>
    <phoneticPr fontId="1"/>
  </si>
  <si>
    <t>B-2</t>
    <phoneticPr fontId="1"/>
  </si>
  <si>
    <t>B-3</t>
    <phoneticPr fontId="1"/>
  </si>
  <si>
    <t>商品仕入数量</t>
    <rPh sb="0" eb="2">
      <t>ショウヒン</t>
    </rPh>
    <rPh sb="2" eb="4">
      <t>シイレ</t>
    </rPh>
    <rPh sb="4" eb="6">
      <t>スウリョウ</t>
    </rPh>
    <phoneticPr fontId="1"/>
  </si>
  <si>
    <t>商品仕入単価＠</t>
    <rPh sb="0" eb="2">
      <t>ショウヒン</t>
    </rPh>
    <rPh sb="2" eb="4">
      <t>シイレ</t>
    </rPh>
    <rPh sb="4" eb="6">
      <t>タンカ</t>
    </rPh>
    <phoneticPr fontId="1"/>
  </si>
  <si>
    <t>商品仕入高</t>
    <rPh sb="0" eb="2">
      <t>ショウヒン</t>
    </rPh>
    <rPh sb="2" eb="4">
      <t>シイレ</t>
    </rPh>
    <rPh sb="4" eb="5">
      <t>ダカ</t>
    </rPh>
    <phoneticPr fontId="1"/>
  </si>
  <si>
    <t>借</t>
    <rPh sb="0" eb="1">
      <t>カ</t>
    </rPh>
    <phoneticPr fontId="1"/>
  </si>
  <si>
    <t>○</t>
    <phoneticPr fontId="1"/>
  </si>
  <si>
    <t>＜仕入相手先別内訳＞</t>
    <rPh sb="1" eb="3">
      <t>シイレ</t>
    </rPh>
    <rPh sb="3" eb="6">
      <t>アイテサキ</t>
    </rPh>
    <rPh sb="6" eb="7">
      <t>ベツ</t>
    </rPh>
    <rPh sb="7" eb="9">
      <t>ウチワケ</t>
    </rPh>
    <phoneticPr fontId="1"/>
  </si>
  <si>
    <t>【Ｘ社仕入】</t>
    <rPh sb="2" eb="3">
      <t>シャ</t>
    </rPh>
    <rPh sb="3" eb="5">
      <t>シイレ</t>
    </rPh>
    <phoneticPr fontId="1"/>
  </si>
  <si>
    <t>ｂ-Ｘ1</t>
    <phoneticPr fontId="1"/>
  </si>
  <si>
    <t>ｂ-Ｘ2</t>
    <phoneticPr fontId="1"/>
  </si>
  <si>
    <t>ｂ-Ｘ3</t>
    <phoneticPr fontId="1"/>
  </si>
  <si>
    <t>【Ｙ社仕入】</t>
    <rPh sb="2" eb="3">
      <t>シャ</t>
    </rPh>
    <rPh sb="3" eb="5">
      <t>シイレ</t>
    </rPh>
    <phoneticPr fontId="1"/>
  </si>
  <si>
    <t>ｂ-Ｙ1</t>
    <phoneticPr fontId="1"/>
  </si>
  <si>
    <t>ｂ-Ｙ2</t>
    <phoneticPr fontId="1"/>
  </si>
  <si>
    <t>ｂ-Ｙ3</t>
    <phoneticPr fontId="1"/>
  </si>
  <si>
    <t>出庫数量（販売数量）</t>
    <rPh sb="0" eb="2">
      <t>シュッコ</t>
    </rPh>
    <rPh sb="2" eb="4">
      <t>スウリョウ</t>
    </rPh>
    <rPh sb="5" eb="7">
      <t>ハンバイ</t>
    </rPh>
    <rPh sb="7" eb="9">
      <t>スウリョウ</t>
    </rPh>
    <phoneticPr fontId="1"/>
  </si>
  <si>
    <t>払出商品単価＠</t>
    <rPh sb="0" eb="1">
      <t>ハラ</t>
    </rPh>
    <rPh sb="1" eb="2">
      <t>ダ</t>
    </rPh>
    <rPh sb="2" eb="4">
      <t>ショウヒン</t>
    </rPh>
    <rPh sb="4" eb="6">
      <t>タンカ</t>
    </rPh>
    <phoneticPr fontId="1"/>
  </si>
  <si>
    <t>商品売上原価</t>
    <rPh sb="0" eb="2">
      <t>ショウヒン</t>
    </rPh>
    <rPh sb="2" eb="4">
      <t>ウリアゲ</t>
    </rPh>
    <rPh sb="4" eb="6">
      <t>ゲンカ</t>
    </rPh>
    <phoneticPr fontId="1"/>
  </si>
  <si>
    <t>Ｃ-1</t>
    <phoneticPr fontId="1"/>
  </si>
  <si>
    <t>Ｃ-2</t>
    <phoneticPr fontId="1"/>
  </si>
  <si>
    <t>Ｃ-3</t>
    <phoneticPr fontId="1"/>
  </si>
  <si>
    <t>Ｄ-1</t>
    <phoneticPr fontId="1"/>
  </si>
  <si>
    <t>Ｄ-2</t>
    <phoneticPr fontId="1"/>
  </si>
  <si>
    <t>Ｄ-3</t>
    <phoneticPr fontId="1"/>
  </si>
  <si>
    <t>期末商品たな卸数量</t>
    <rPh sb="0" eb="2">
      <t>キマツ</t>
    </rPh>
    <rPh sb="2" eb="4">
      <t>ショウヒン</t>
    </rPh>
    <rPh sb="6" eb="7">
      <t>オロシ</t>
    </rPh>
    <rPh sb="7" eb="9">
      <t>スウリョウ</t>
    </rPh>
    <phoneticPr fontId="1"/>
  </si>
  <si>
    <t>期末商品単価＠</t>
    <rPh sb="0" eb="2">
      <t>キマツ</t>
    </rPh>
    <rPh sb="2" eb="4">
      <t>ショウヒン</t>
    </rPh>
    <rPh sb="4" eb="6">
      <t>タンカ</t>
    </rPh>
    <phoneticPr fontId="1"/>
  </si>
  <si>
    <t>期末商品たな卸高</t>
    <rPh sb="0" eb="2">
      <t>キマツ</t>
    </rPh>
    <rPh sb="2" eb="4">
      <t>ショウヒン</t>
    </rPh>
    <rPh sb="6" eb="7">
      <t>オロシ</t>
    </rPh>
    <rPh sb="7" eb="8">
      <t>ダカ</t>
    </rPh>
    <phoneticPr fontId="1"/>
  </si>
  <si>
    <t>実績</t>
    <rPh sb="0" eb="2">
      <t>ジッセキ</t>
    </rPh>
    <phoneticPr fontId="1"/>
  </si>
  <si>
    <t>販売不調・売上キャンセル</t>
    <rPh sb="0" eb="2">
      <t>ハンバイ</t>
    </rPh>
    <rPh sb="2" eb="4">
      <t>フチョウ</t>
    </rPh>
    <rPh sb="5" eb="7">
      <t>ウリアゲ</t>
    </rPh>
    <phoneticPr fontId="1"/>
  </si>
  <si>
    <t>販売戦略とアクションプラン見直し</t>
    <rPh sb="0" eb="2">
      <t>ハンバイ</t>
    </rPh>
    <rPh sb="2" eb="4">
      <t>センリャク</t>
    </rPh>
    <rPh sb="13" eb="15">
      <t>ミナオ</t>
    </rPh>
    <phoneticPr fontId="1"/>
  </si>
  <si>
    <t>貸</t>
    <rPh sb="0" eb="1">
      <t>カシ</t>
    </rPh>
    <phoneticPr fontId="1"/>
  </si>
  <si>
    <t>売上キャンセルによる過剰在庫</t>
    <rPh sb="0" eb="2">
      <t>ウリアゲ</t>
    </rPh>
    <rPh sb="1" eb="2">
      <t>ハンバイ</t>
    </rPh>
    <rPh sb="10" eb="12">
      <t>カジョウ</t>
    </rPh>
    <rPh sb="12" eb="14">
      <t>ザイコ</t>
    </rPh>
    <phoneticPr fontId="1"/>
  </si>
  <si>
    <t>営業部の月次着地見込み数量のすり合わせ強化</t>
    <rPh sb="0" eb="2">
      <t>エイギョウ</t>
    </rPh>
    <rPh sb="2" eb="3">
      <t>ブ</t>
    </rPh>
    <rPh sb="4" eb="6">
      <t>ゲツジ</t>
    </rPh>
    <rPh sb="6" eb="8">
      <t>チャクチ</t>
    </rPh>
    <rPh sb="8" eb="10">
      <t>ミコ</t>
    </rPh>
    <rPh sb="11" eb="13">
      <t>スウリョウ</t>
    </rPh>
    <rPh sb="16" eb="17">
      <t>ア</t>
    </rPh>
    <rPh sb="19" eb="21">
      <t>キョウカ</t>
    </rPh>
    <phoneticPr fontId="1"/>
  </si>
  <si>
    <t>［２］ 当期実績予想：商品仕入兼在庫計画書＆［３］当期実績予想：相手先別仕入計画表</t>
    <rPh sb="4" eb="6">
      <t>トウキ</t>
    </rPh>
    <rPh sb="11" eb="13">
      <t>ショウヒン</t>
    </rPh>
    <rPh sb="13" eb="15">
      <t>シイレ</t>
    </rPh>
    <rPh sb="15" eb="16">
      <t>ケン</t>
    </rPh>
    <rPh sb="16" eb="18">
      <t>ザイコ</t>
    </rPh>
    <rPh sb="25" eb="27">
      <t>トウキ</t>
    </rPh>
    <rPh sb="27" eb="29">
      <t>ジッセキ</t>
    </rPh>
    <rPh sb="29" eb="31">
      <t>ヨソウ</t>
    </rPh>
    <rPh sb="32" eb="35">
      <t>アイテサキ</t>
    </rPh>
    <rPh sb="35" eb="36">
      <t>ベツ</t>
    </rPh>
    <rPh sb="36" eb="38">
      <t>シイレ</t>
    </rPh>
    <rPh sb="38" eb="40">
      <t>ケイカク</t>
    </rPh>
    <rPh sb="40" eb="41">
      <t>ヒョウ</t>
    </rPh>
    <phoneticPr fontId="1"/>
  </si>
  <si>
    <t>期首残高</t>
    <rPh sb="0" eb="2">
      <t>キシュ</t>
    </rPh>
    <rPh sb="2" eb="4">
      <t>ザンダカ</t>
    </rPh>
    <phoneticPr fontId="1"/>
  </si>
  <si>
    <t>×0年４月１日</t>
    <rPh sb="2" eb="3">
      <t>ネン</t>
    </rPh>
    <rPh sb="4" eb="5">
      <t>ツキ</t>
    </rPh>
    <rPh sb="6" eb="7">
      <t>ニチ</t>
    </rPh>
    <phoneticPr fontId="1"/>
  </si>
  <si>
    <t>①</t>
    <phoneticPr fontId="1"/>
  </si>
  <si>
    <t>【実績】</t>
    <rPh sb="1" eb="3">
      <t>ジッセキ</t>
    </rPh>
    <phoneticPr fontId="1"/>
  </si>
  <si>
    <t>借方</t>
    <rPh sb="0" eb="2">
      <t>カリカタ</t>
    </rPh>
    <phoneticPr fontId="1"/>
  </si>
  <si>
    <t>貸方</t>
    <rPh sb="0" eb="2">
      <t>カシカタ</t>
    </rPh>
    <phoneticPr fontId="1"/>
  </si>
  <si>
    <t>×0年12月31日現在</t>
    <rPh sb="2" eb="3">
      <t>ネン</t>
    </rPh>
    <rPh sb="5" eb="6">
      <t>ツキ</t>
    </rPh>
    <rPh sb="8" eb="9">
      <t>ニチ</t>
    </rPh>
    <rPh sb="9" eb="11">
      <t>ゲンザイ</t>
    </rPh>
    <phoneticPr fontId="1"/>
  </si>
  <si>
    <t>12月末実績試算表残高</t>
    <rPh sb="2" eb="3">
      <t>ツキ</t>
    </rPh>
    <rPh sb="3" eb="4">
      <t>マツ</t>
    </rPh>
    <rPh sb="4" eb="6">
      <t>ジッセキ</t>
    </rPh>
    <rPh sb="6" eb="9">
      <t>シサンヒョウ</t>
    </rPh>
    <rPh sb="9" eb="11">
      <t>ザンダカ</t>
    </rPh>
    <phoneticPr fontId="1"/>
  </si>
  <si>
    <t>×0年4月1日～×0年12月31日</t>
    <rPh sb="2" eb="3">
      <t>ネン</t>
    </rPh>
    <rPh sb="4" eb="5">
      <t>ツキ</t>
    </rPh>
    <rPh sb="6" eb="7">
      <t>ニチ</t>
    </rPh>
    <rPh sb="10" eb="11">
      <t>ネン</t>
    </rPh>
    <rPh sb="13" eb="14">
      <t>ツキ</t>
    </rPh>
    <rPh sb="16" eb="17">
      <t>ニチ</t>
    </rPh>
    <phoneticPr fontId="1"/>
  </si>
  <si>
    <t>②</t>
    <phoneticPr fontId="1"/>
  </si>
  <si>
    <t>③</t>
    <phoneticPr fontId="1"/>
  </si>
  <si>
    <t>借方科目＝①＋②-③＝④</t>
    <rPh sb="0" eb="1">
      <t>カ</t>
    </rPh>
    <rPh sb="1" eb="2">
      <t>カタ</t>
    </rPh>
    <rPh sb="2" eb="4">
      <t>カモク</t>
    </rPh>
    <phoneticPr fontId="1"/>
  </si>
  <si>
    <t>貸方科目＝①＋③-②＝④</t>
    <rPh sb="0" eb="1">
      <t>カシ</t>
    </rPh>
    <rPh sb="1" eb="2">
      <t>カタ</t>
    </rPh>
    <rPh sb="2" eb="4">
      <t>カモク</t>
    </rPh>
    <phoneticPr fontId="1"/>
  </si>
  <si>
    <t>千</t>
    <rPh sb="0" eb="1">
      <t>セン</t>
    </rPh>
    <phoneticPr fontId="1"/>
  </si>
  <si>
    <t>注：便宜上、千円単位としている。</t>
    <rPh sb="0" eb="1">
      <t>チュウ</t>
    </rPh>
    <rPh sb="2" eb="4">
      <t>ベンギ</t>
    </rPh>
    <rPh sb="4" eb="5">
      <t>ジョウ</t>
    </rPh>
    <rPh sb="6" eb="8">
      <t>センエン</t>
    </rPh>
    <rPh sb="8" eb="10">
      <t>タンイ</t>
    </rPh>
    <phoneticPr fontId="1"/>
  </si>
  <si>
    <t>当期実績予想：修正後試算表残高</t>
    <rPh sb="0" eb="2">
      <t>トウキ</t>
    </rPh>
    <rPh sb="2" eb="4">
      <t>ジッセキ</t>
    </rPh>
    <rPh sb="4" eb="6">
      <t>ヨソウ</t>
    </rPh>
    <rPh sb="7" eb="9">
      <t>シュウセイ</t>
    </rPh>
    <rPh sb="9" eb="10">
      <t>ゴ</t>
    </rPh>
    <rPh sb="10" eb="13">
      <t>シサンヒョウ</t>
    </rPh>
    <rPh sb="13" eb="15">
      <t>ザンダカ</t>
    </rPh>
    <phoneticPr fontId="1"/>
  </si>
  <si>
    <t>×1年3月31日現在</t>
    <rPh sb="2" eb="3">
      <t>ネン</t>
    </rPh>
    <rPh sb="4" eb="5">
      <t>ツキ</t>
    </rPh>
    <rPh sb="7" eb="8">
      <t>ニチ</t>
    </rPh>
    <rPh sb="8" eb="10">
      <t>ゲンザイ</t>
    </rPh>
    <phoneticPr fontId="1"/>
  </si>
  <si>
    <t>【着地予想】</t>
    <rPh sb="1" eb="3">
      <t>チャクチ</t>
    </rPh>
    <rPh sb="3" eb="5">
      <t>ヨソウ</t>
    </rPh>
    <phoneticPr fontId="1"/>
  </si>
  <si>
    <t>貸方</t>
    <rPh sb="0" eb="1">
      <t>カシ</t>
    </rPh>
    <rPh sb="1" eb="2">
      <t>カタ</t>
    </rPh>
    <phoneticPr fontId="1"/>
  </si>
  <si>
    <t>【見込み】</t>
    <rPh sb="1" eb="3">
      <t>ミコ</t>
    </rPh>
    <phoneticPr fontId="1"/>
  </si>
  <si>
    <t>×1年１月１日～×１年３月31日</t>
    <rPh sb="2" eb="3">
      <t>ネン</t>
    </rPh>
    <rPh sb="4" eb="5">
      <t>ツキ</t>
    </rPh>
    <rPh sb="6" eb="7">
      <t>ニチ</t>
    </rPh>
    <rPh sb="10" eb="11">
      <t>ネン</t>
    </rPh>
    <rPh sb="12" eb="13">
      <t>ツキ</t>
    </rPh>
    <rPh sb="15" eb="16">
      <t>ニチ</t>
    </rPh>
    <phoneticPr fontId="1"/>
  </si>
  <si>
    <t>⑤</t>
    <phoneticPr fontId="1"/>
  </si>
  <si>
    <t>⑥</t>
    <phoneticPr fontId="1"/>
  </si>
  <si>
    <t>貸方科目＝④＋⑥-⑤＝⑦</t>
    <rPh sb="0" eb="1">
      <t>カシ</t>
    </rPh>
    <rPh sb="1" eb="2">
      <t>カタ</t>
    </rPh>
    <rPh sb="2" eb="4">
      <t>カモク</t>
    </rPh>
    <phoneticPr fontId="1"/>
  </si>
  <si>
    <t>借方科目＝④＋⑤-⑥＝⑦</t>
    <rPh sb="0" eb="1">
      <t>カ</t>
    </rPh>
    <rPh sb="1" eb="2">
      <t>カタ</t>
    </rPh>
    <rPh sb="2" eb="4">
      <t>カモク</t>
    </rPh>
    <phoneticPr fontId="1"/>
  </si>
  <si>
    <t>ＢＳ①</t>
    <phoneticPr fontId="1"/>
  </si>
  <si>
    <t>商品</t>
    <rPh sb="0" eb="2">
      <t>ショウヒン</t>
    </rPh>
    <phoneticPr fontId="1"/>
  </si>
  <si>
    <t>ＰＬ①</t>
    <phoneticPr fontId="1"/>
  </si>
  <si>
    <t>ＰＬ②</t>
    <phoneticPr fontId="1"/>
  </si>
  <si>
    <t>仕入高</t>
    <rPh sb="0" eb="2">
      <t>シイレ</t>
    </rPh>
    <rPh sb="2" eb="3">
      <t>ダカ</t>
    </rPh>
    <phoneticPr fontId="1"/>
  </si>
  <si>
    <t>ＰＬ③</t>
    <phoneticPr fontId="1"/>
  </si>
  <si>
    <t>（差引売上原価）</t>
    <rPh sb="1" eb="3">
      <t>サシヒキ</t>
    </rPh>
    <rPh sb="3" eb="5">
      <t>ウリアゲ</t>
    </rPh>
    <rPh sb="5" eb="7">
      <t>ゲンカ</t>
    </rPh>
    <phoneticPr fontId="1"/>
  </si>
  <si>
    <t>ＰＬ④</t>
    <phoneticPr fontId="1"/>
  </si>
  <si>
    <t>当期実績予想</t>
    <rPh sb="0" eb="2">
      <t>トウキ</t>
    </rPh>
    <rPh sb="2" eb="4">
      <t>ジッセキ</t>
    </rPh>
    <rPh sb="4" eb="6">
      <t>ヨソウ</t>
    </rPh>
    <phoneticPr fontId="1"/>
  </si>
  <si>
    <t>当期予算額</t>
    <rPh sb="0" eb="2">
      <t>トウキ</t>
    </rPh>
    <rPh sb="2" eb="5">
      <t>ヨサンガク</t>
    </rPh>
    <phoneticPr fontId="1"/>
  </si>
  <si>
    <t>予算差異</t>
    <rPh sb="0" eb="2">
      <t>ヨサン</t>
    </rPh>
    <rPh sb="2" eb="4">
      <t>サイ</t>
    </rPh>
    <phoneticPr fontId="1"/>
  </si>
  <si>
    <t>貸方科目＝①－②＝③</t>
    <rPh sb="0" eb="2">
      <t>カシカタ</t>
    </rPh>
    <rPh sb="2" eb="4">
      <t>カモク</t>
    </rPh>
    <phoneticPr fontId="1"/>
  </si>
  <si>
    <t>借方科目＝②－①＝③</t>
    <rPh sb="0" eb="2">
      <t>カリカタ</t>
    </rPh>
    <rPh sb="2" eb="4">
      <t>カモク</t>
    </rPh>
    <phoneticPr fontId="1"/>
  </si>
  <si>
    <t>予算差異率</t>
    <rPh sb="0" eb="2">
      <t>ヨサン</t>
    </rPh>
    <rPh sb="2" eb="4">
      <t>サイ</t>
    </rPh>
    <rPh sb="4" eb="5">
      <t>リツ</t>
    </rPh>
    <phoneticPr fontId="1"/>
  </si>
  <si>
    <t>③÷②×100%=④</t>
    <phoneticPr fontId="1"/>
  </si>
  <si>
    <t>補足コメント</t>
    <rPh sb="0" eb="2">
      <t>ホソク</t>
    </rPh>
    <phoneticPr fontId="1"/>
  </si>
  <si>
    <t>当期商品仕入高</t>
    <rPh sb="0" eb="2">
      <t>トウキ</t>
    </rPh>
    <rPh sb="2" eb="4">
      <t>ショウヒン</t>
    </rPh>
    <rPh sb="4" eb="6">
      <t>シイレ</t>
    </rPh>
    <rPh sb="6" eb="7">
      <t>ダカ</t>
    </rPh>
    <phoneticPr fontId="1"/>
  </si>
  <si>
    <t>販売の落ち込み等</t>
    <rPh sb="0" eb="2">
      <t>ハンバイ</t>
    </rPh>
    <rPh sb="3" eb="4">
      <t>オ</t>
    </rPh>
    <rPh sb="5" eb="6">
      <t>コ</t>
    </rPh>
    <rPh sb="7" eb="8">
      <t>ナド</t>
    </rPh>
    <phoneticPr fontId="1"/>
  </si>
  <si>
    <t>販売戦略及びｱｸｼｮﾝﾌﾟﾗﾝ見直し</t>
    <rPh sb="0" eb="2">
      <t>ハンバイ</t>
    </rPh>
    <rPh sb="2" eb="4">
      <t>センリャク</t>
    </rPh>
    <rPh sb="4" eb="5">
      <t>オヨ</t>
    </rPh>
    <rPh sb="15" eb="17">
      <t>ミナオ</t>
    </rPh>
    <phoneticPr fontId="1"/>
  </si>
  <si>
    <t>小計</t>
    <rPh sb="0" eb="2">
      <t>ショウケイ</t>
    </rPh>
    <phoneticPr fontId="1"/>
  </si>
  <si>
    <t>売上キャンセルによる過剰在庫</t>
    <rPh sb="0" eb="2">
      <t>ウリアゲ</t>
    </rPh>
    <rPh sb="10" eb="12">
      <t>カジョウ</t>
    </rPh>
    <rPh sb="12" eb="14">
      <t>ザイコ</t>
    </rPh>
    <phoneticPr fontId="1"/>
  </si>
  <si>
    <t>固変</t>
    <rPh sb="0" eb="1">
      <t>コ</t>
    </rPh>
    <rPh sb="1" eb="2">
      <t>ヘン</t>
    </rPh>
    <phoneticPr fontId="1"/>
  </si>
  <si>
    <t>変</t>
    <rPh sb="0" eb="1">
      <t>ヘン</t>
    </rPh>
    <phoneticPr fontId="1"/>
  </si>
  <si>
    <t>【売上原価】</t>
    <rPh sb="1" eb="3">
      <t>ウリアゲ</t>
    </rPh>
    <rPh sb="3" eb="5">
      <t>ゲンカ</t>
    </rPh>
    <phoneticPr fontId="1"/>
  </si>
  <si>
    <t>［６］「当期実績予想：損益計算書」（売上原価）（×0年４月１日～×１年３月31日）</t>
    <rPh sb="4" eb="6">
      <t>トウキ</t>
    </rPh>
    <rPh sb="6" eb="8">
      <t>ジッセキ</t>
    </rPh>
    <rPh sb="8" eb="10">
      <t>ヨソウ</t>
    </rPh>
    <rPh sb="11" eb="13">
      <t>ソンエキ</t>
    </rPh>
    <rPh sb="13" eb="16">
      <t>ケイサンショ</t>
    </rPh>
    <rPh sb="18" eb="20">
      <t>ウリアゲ</t>
    </rPh>
    <rPh sb="20" eb="22">
      <t>ゲンカ</t>
    </rPh>
    <rPh sb="26" eb="27">
      <t>ネン</t>
    </rPh>
    <rPh sb="28" eb="29">
      <t>ツキ</t>
    </rPh>
    <rPh sb="30" eb="31">
      <t>ニチ</t>
    </rPh>
    <rPh sb="34" eb="35">
      <t>ネン</t>
    </rPh>
    <rPh sb="36" eb="37">
      <t>ツキ</t>
    </rPh>
    <rPh sb="39" eb="40">
      <t>ニチ</t>
    </rPh>
    <phoneticPr fontId="1"/>
  </si>
  <si>
    <t>区分</t>
    <rPh sb="0" eb="2">
      <t>クブン</t>
    </rPh>
    <phoneticPr fontId="1"/>
  </si>
  <si>
    <t>内　　　　　　　　容</t>
    <rPh sb="0" eb="1">
      <t>ウチ</t>
    </rPh>
    <rPh sb="9" eb="10">
      <t>カタチ</t>
    </rPh>
    <phoneticPr fontId="1"/>
  </si>
  <si>
    <t>・・・略・・・</t>
    <rPh sb="3" eb="4">
      <t>リャク</t>
    </rPh>
    <phoneticPr fontId="1"/>
  </si>
  <si>
    <t>当期の売上原価は</t>
    <rPh sb="0" eb="2">
      <t>トウキ</t>
    </rPh>
    <rPh sb="3" eb="5">
      <t>ウリアゲ</t>
    </rPh>
    <rPh sb="5" eb="7">
      <t>ゲンカ</t>
    </rPh>
    <phoneticPr fontId="1"/>
  </si>
  <si>
    <t>千円</t>
    <rPh sb="0" eb="2">
      <t>センエン</t>
    </rPh>
    <phoneticPr fontId="1"/>
  </si>
  <si>
    <t>千円、</t>
    <rPh sb="0" eb="2">
      <t>センエン</t>
    </rPh>
    <phoneticPr fontId="1"/>
  </si>
  <si>
    <t>予算比</t>
    <rPh sb="0" eb="2">
      <t>ヨサン</t>
    </rPh>
    <rPh sb="2" eb="3">
      <t>ヒ</t>
    </rPh>
    <phoneticPr fontId="1"/>
  </si>
  <si>
    <t>となった。</t>
    <phoneticPr fontId="1"/>
  </si>
  <si>
    <t>主たる原因は、</t>
    <rPh sb="0" eb="1">
      <t>シュ</t>
    </rPh>
    <rPh sb="3" eb="5">
      <t>ゲンイン</t>
    </rPh>
    <phoneticPr fontId="1"/>
  </si>
  <si>
    <t>売上減少・キャンセル</t>
    <rPh sb="0" eb="1">
      <t>バイ</t>
    </rPh>
    <rPh sb="1" eb="2">
      <t>ウエ</t>
    </rPh>
    <rPh sb="2" eb="4">
      <t>ゲンショウ</t>
    </rPh>
    <phoneticPr fontId="1"/>
  </si>
  <si>
    <t>に起因している。</t>
    <rPh sb="1" eb="3">
      <t>キイン</t>
    </rPh>
    <phoneticPr fontId="1"/>
  </si>
  <si>
    <t>当期実績の
概況と課題</t>
    <rPh sb="0" eb="2">
      <t>トウキ</t>
    </rPh>
    <rPh sb="2" eb="4">
      <t>ジッセキ</t>
    </rPh>
    <rPh sb="6" eb="8">
      <t>ガイキョウ</t>
    </rPh>
    <rPh sb="9" eb="11">
      <t>カダイ</t>
    </rPh>
    <phoneticPr fontId="1"/>
  </si>
  <si>
    <t>［８-1］「次期予算編成方針」の「当期実績の概況と課題」【売上原価】</t>
    <rPh sb="6" eb="8">
      <t>ジキ</t>
    </rPh>
    <rPh sb="8" eb="10">
      <t>ヨサン</t>
    </rPh>
    <rPh sb="10" eb="12">
      <t>ヘンセイ</t>
    </rPh>
    <rPh sb="12" eb="14">
      <t>ホウシン</t>
    </rPh>
    <rPh sb="17" eb="19">
      <t>トウキ</t>
    </rPh>
    <rPh sb="19" eb="21">
      <t>ジッセキ</t>
    </rPh>
    <rPh sb="22" eb="24">
      <t>ガイキョウ</t>
    </rPh>
    <rPh sb="25" eb="27">
      <t>カダイ</t>
    </rPh>
    <rPh sb="29" eb="31">
      <t>ウリアゲ</t>
    </rPh>
    <rPh sb="31" eb="33">
      <t>ゲンカ</t>
    </rPh>
    <phoneticPr fontId="1"/>
  </si>
  <si>
    <t>［９］「当期実績予想：貸借対照表」（商品）（×１年３月31日現在）</t>
    <rPh sb="4" eb="6">
      <t>トウキ</t>
    </rPh>
    <rPh sb="6" eb="8">
      <t>ジッセキ</t>
    </rPh>
    <rPh sb="8" eb="10">
      <t>ヨソウ</t>
    </rPh>
    <rPh sb="11" eb="13">
      <t>タイシャク</t>
    </rPh>
    <rPh sb="13" eb="16">
      <t>タイショウヒョウ</t>
    </rPh>
    <rPh sb="18" eb="20">
      <t>ショウヒン</t>
    </rPh>
    <rPh sb="24" eb="25">
      <t>ネン</t>
    </rPh>
    <rPh sb="26" eb="27">
      <t>ツキ</t>
    </rPh>
    <rPh sb="29" eb="30">
      <t>ニチ</t>
    </rPh>
    <rPh sb="30" eb="32">
      <t>ゲンザイ</t>
    </rPh>
    <phoneticPr fontId="1"/>
  </si>
  <si>
    <t>前期末実績</t>
    <rPh sb="0" eb="3">
      <t>ゼンキマツ</t>
    </rPh>
    <rPh sb="3" eb="5">
      <t>ジッセキ</t>
    </rPh>
    <phoneticPr fontId="1"/>
  </si>
  <si>
    <t>×0年3月31日現在</t>
    <rPh sb="2" eb="3">
      <t>ネン</t>
    </rPh>
    <rPh sb="4" eb="5">
      <t>ツキ</t>
    </rPh>
    <rPh sb="7" eb="8">
      <t>ニチ</t>
    </rPh>
    <rPh sb="8" eb="10">
      <t>ゲンザイ</t>
    </rPh>
    <phoneticPr fontId="1"/>
  </si>
  <si>
    <t>当期末実績予想</t>
    <rPh sb="0" eb="2">
      <t>トウキ</t>
    </rPh>
    <rPh sb="2" eb="3">
      <t>マツ</t>
    </rPh>
    <rPh sb="3" eb="5">
      <t>ジッセキ</t>
    </rPh>
    <rPh sb="5" eb="7">
      <t>ヨソウ</t>
    </rPh>
    <phoneticPr fontId="1"/>
  </si>
  <si>
    <t>×1年３月31日現在</t>
    <rPh sb="2" eb="3">
      <t>ネン</t>
    </rPh>
    <rPh sb="4" eb="5">
      <t>ツキ</t>
    </rPh>
    <rPh sb="7" eb="8">
      <t>ニチ</t>
    </rPh>
    <rPh sb="8" eb="10">
      <t>ゲンザイ</t>
    </rPh>
    <phoneticPr fontId="1"/>
  </si>
  <si>
    <t>前期増減差額</t>
    <rPh sb="0" eb="2">
      <t>ゼンキ</t>
    </rPh>
    <rPh sb="2" eb="4">
      <t>ゾウゲン</t>
    </rPh>
    <rPh sb="4" eb="6">
      <t>サガク</t>
    </rPh>
    <phoneticPr fontId="1"/>
  </si>
  <si>
    <t>②－①＝③</t>
    <phoneticPr fontId="1"/>
  </si>
  <si>
    <t>【流動資産】</t>
    <rPh sb="1" eb="3">
      <t>リュウドウ</t>
    </rPh>
    <rPh sb="3" eb="5">
      <t>シサン</t>
    </rPh>
    <phoneticPr fontId="1"/>
  </si>
  <si>
    <t>［5-2］当期実績予想：修正後残高試算表より</t>
    <rPh sb="5" eb="7">
      <t>トウキ</t>
    </rPh>
    <rPh sb="7" eb="9">
      <t>ジッセキ</t>
    </rPh>
    <rPh sb="9" eb="11">
      <t>ヨソウ</t>
    </rPh>
    <rPh sb="12" eb="14">
      <t>シュウセイ</t>
    </rPh>
    <rPh sb="14" eb="15">
      <t>ゴ</t>
    </rPh>
    <rPh sb="15" eb="17">
      <t>ザンダカ</t>
    </rPh>
    <rPh sb="17" eb="20">
      <t>シサンヒョウ</t>
    </rPh>
    <phoneticPr fontId="1"/>
  </si>
  <si>
    <t>［10］「当期実績予想：キャッシュ・フロー計算書組替仕訳」（±ＢＳ商品→ＣＦたな卸資産の増減額）（×0年４月１日～×１年３月31日）</t>
    <rPh sb="5" eb="7">
      <t>トウキ</t>
    </rPh>
    <rPh sb="7" eb="9">
      <t>ジッセキ</t>
    </rPh>
    <rPh sb="9" eb="11">
      <t>ヨソウ</t>
    </rPh>
    <rPh sb="21" eb="24">
      <t>ケイサンショ</t>
    </rPh>
    <rPh sb="24" eb="26">
      <t>クミカエ</t>
    </rPh>
    <rPh sb="26" eb="28">
      <t>シワケ</t>
    </rPh>
    <rPh sb="33" eb="35">
      <t>ショウヒン</t>
    </rPh>
    <rPh sb="40" eb="41">
      <t>オロシ</t>
    </rPh>
    <rPh sb="41" eb="43">
      <t>シサン</t>
    </rPh>
    <rPh sb="44" eb="47">
      <t>ゾウゲンガク</t>
    </rPh>
    <rPh sb="51" eb="52">
      <t>ネン</t>
    </rPh>
    <rPh sb="53" eb="54">
      <t>ツキ</t>
    </rPh>
    <rPh sb="55" eb="56">
      <t>ニチ</t>
    </rPh>
    <rPh sb="59" eb="60">
      <t>ネン</t>
    </rPh>
    <rPh sb="61" eb="62">
      <t>ツキ</t>
    </rPh>
    <rPh sb="64" eb="65">
      <t>ニチ</t>
    </rPh>
    <phoneticPr fontId="1"/>
  </si>
  <si>
    <t>借　　　　　方</t>
    <rPh sb="0" eb="1">
      <t>シャク</t>
    </rPh>
    <rPh sb="6" eb="7">
      <t>カタ</t>
    </rPh>
    <phoneticPr fontId="1"/>
  </si>
  <si>
    <t>貸　　　　　方</t>
    <rPh sb="0" eb="1">
      <t>カシ</t>
    </rPh>
    <rPh sb="6" eb="7">
      <t>カタ</t>
    </rPh>
    <phoneticPr fontId="1"/>
  </si>
  <si>
    <t>予算科目</t>
    <rPh sb="0" eb="2">
      <t>ヨサン</t>
    </rPh>
    <rPh sb="2" eb="4">
      <t>カモク</t>
    </rPh>
    <phoneticPr fontId="1"/>
  </si>
  <si>
    <t>金額（千円）</t>
    <rPh sb="0" eb="2">
      <t>キンガク</t>
    </rPh>
    <rPh sb="3" eb="5">
      <t>センエン</t>
    </rPh>
    <phoneticPr fontId="1"/>
  </si>
  <si>
    <t>借方合計</t>
    <rPh sb="0" eb="2">
      <t>カリカタ</t>
    </rPh>
    <rPh sb="2" eb="4">
      <t>ゴウケイ</t>
    </rPh>
    <phoneticPr fontId="1"/>
  </si>
  <si>
    <t>貸方合計</t>
    <rPh sb="0" eb="1">
      <t>カシ</t>
    </rPh>
    <rPh sb="1" eb="2">
      <t>カタ</t>
    </rPh>
    <rPh sb="2" eb="4">
      <t>ゴウケイ</t>
    </rPh>
    <phoneticPr fontId="1"/>
  </si>
  <si>
    <t>［10-1］当期実績予想：キャッシュ・フロー計算書組替仕訳</t>
    <rPh sb="6" eb="8">
      <t>トウキ</t>
    </rPh>
    <rPh sb="8" eb="10">
      <t>ジッセキ</t>
    </rPh>
    <rPh sb="10" eb="12">
      <t>ヨソウ</t>
    </rPh>
    <rPh sb="22" eb="25">
      <t>ケイサンショ</t>
    </rPh>
    <rPh sb="25" eb="26">
      <t>クミ</t>
    </rPh>
    <rPh sb="26" eb="27">
      <t>カ</t>
    </rPh>
    <rPh sb="27" eb="29">
      <t>シワケ</t>
    </rPh>
    <phoneticPr fontId="1"/>
  </si>
  <si>
    <t>±ＢＳ商品の増加</t>
    <rPh sb="3" eb="5">
      <t>ショウヒン</t>
    </rPh>
    <rPh sb="6" eb="8">
      <t>ゾウカ</t>
    </rPh>
    <phoneticPr fontId="1"/>
  </si>
  <si>
    <t>ＣＦたな卸資産の増減額</t>
    <rPh sb="4" eb="5">
      <t>オロシ</t>
    </rPh>
    <rPh sb="5" eb="7">
      <t>シサン</t>
    </rPh>
    <rPh sb="8" eb="11">
      <t>ゾウゲンガク</t>
    </rPh>
    <phoneticPr fontId="1"/>
  </si>
  <si>
    <t>キャッシュ・フロー計算書科目は符号（＋・－）区分するので、「貸方」固定にする</t>
    <rPh sb="9" eb="12">
      <t>ケイサンショ</t>
    </rPh>
    <rPh sb="12" eb="14">
      <t>カモク</t>
    </rPh>
    <rPh sb="15" eb="17">
      <t>フゴウ</t>
    </rPh>
    <rPh sb="22" eb="24">
      <t>クブン</t>
    </rPh>
    <rPh sb="30" eb="32">
      <t>カシカタ</t>
    </rPh>
    <rPh sb="33" eb="35">
      <t>コテイ</t>
    </rPh>
    <phoneticPr fontId="1"/>
  </si>
  <si>
    <t>［11］「当期実績予想：キャッシュ・フロー計算書」（たな卸資産の増減額）（×0年４月１日～×１年３月31日）</t>
    <rPh sb="5" eb="7">
      <t>トウキ</t>
    </rPh>
    <rPh sb="7" eb="9">
      <t>ジッセキ</t>
    </rPh>
    <rPh sb="9" eb="11">
      <t>ヨソウ</t>
    </rPh>
    <rPh sb="21" eb="24">
      <t>ケイサンショ</t>
    </rPh>
    <rPh sb="28" eb="29">
      <t>オロシ</t>
    </rPh>
    <rPh sb="29" eb="31">
      <t>シサン</t>
    </rPh>
    <rPh sb="32" eb="35">
      <t>ゾウゲンガク</t>
    </rPh>
    <rPh sb="39" eb="40">
      <t>ネン</t>
    </rPh>
    <rPh sb="41" eb="42">
      <t>ツキ</t>
    </rPh>
    <rPh sb="43" eb="44">
      <t>ニチ</t>
    </rPh>
    <rPh sb="47" eb="48">
      <t>ネン</t>
    </rPh>
    <rPh sb="49" eb="50">
      <t>ツキ</t>
    </rPh>
    <rPh sb="52" eb="53">
      <t>ニチ</t>
    </rPh>
    <phoneticPr fontId="1"/>
  </si>
  <si>
    <t>金　　額（　千　円　）</t>
    <rPh sb="0" eb="1">
      <t>キン</t>
    </rPh>
    <rPh sb="3" eb="4">
      <t>ガク</t>
    </rPh>
    <rPh sb="6" eb="7">
      <t>セン</t>
    </rPh>
    <rPh sb="8" eb="9">
      <t>エン</t>
    </rPh>
    <phoneticPr fontId="1"/>
  </si>
  <si>
    <t>分析・評価</t>
    <rPh sb="0" eb="2">
      <t>ブンセキ</t>
    </rPh>
    <rPh sb="3" eb="5">
      <t>ヒョウカ</t>
    </rPh>
    <phoneticPr fontId="1"/>
  </si>
  <si>
    <t>たな卸資産の増減額</t>
    <rPh sb="2" eb="3">
      <t>オロシ</t>
    </rPh>
    <rPh sb="3" eb="5">
      <t>シサン</t>
    </rPh>
    <rPh sb="6" eb="9">
      <t>ゾウゲンガク</t>
    </rPh>
    <phoneticPr fontId="1"/>
  </si>
  <si>
    <t>過剰在庫</t>
    <rPh sb="0" eb="2">
      <t>カジョウ</t>
    </rPh>
    <rPh sb="2" eb="4">
      <t>ザイコ</t>
    </rPh>
    <phoneticPr fontId="1"/>
  </si>
  <si>
    <t>許容商品回転期間</t>
    <rPh sb="0" eb="2">
      <t>キョヨウ</t>
    </rPh>
    <rPh sb="2" eb="4">
      <t>ショウヒン</t>
    </rPh>
    <rPh sb="4" eb="6">
      <t>カイテン</t>
    </rPh>
    <rPh sb="6" eb="8">
      <t>キカン</t>
    </rPh>
    <phoneticPr fontId="1"/>
  </si>
  <si>
    <t>カ月</t>
    <rPh sb="1" eb="2">
      <t>ツキ</t>
    </rPh>
    <phoneticPr fontId="1"/>
  </si>
  <si>
    <t>［８-２］「次期予算編成方針」の「当期実績の概況と課題」【たな卸資産の増減額】</t>
    <rPh sb="6" eb="8">
      <t>ジキ</t>
    </rPh>
    <rPh sb="8" eb="10">
      <t>ヨサン</t>
    </rPh>
    <rPh sb="10" eb="12">
      <t>ヘンセイ</t>
    </rPh>
    <rPh sb="12" eb="14">
      <t>ホウシン</t>
    </rPh>
    <rPh sb="17" eb="19">
      <t>トウキ</t>
    </rPh>
    <rPh sb="19" eb="21">
      <t>ジッセキ</t>
    </rPh>
    <rPh sb="22" eb="24">
      <t>ガイキョウ</t>
    </rPh>
    <rPh sb="25" eb="27">
      <t>カダイ</t>
    </rPh>
    <rPh sb="31" eb="32">
      <t>オロシ</t>
    </rPh>
    <rPh sb="32" eb="34">
      <t>シサン</t>
    </rPh>
    <rPh sb="35" eb="38">
      <t>ゾウゲンガク</t>
    </rPh>
    <phoneticPr fontId="1"/>
  </si>
  <si>
    <t>次期対策：商品在庫水準
許容商品回転期間</t>
    <rPh sb="12" eb="14">
      <t>キョヨウ</t>
    </rPh>
    <rPh sb="14" eb="16">
      <t>ショウヒン</t>
    </rPh>
    <rPh sb="16" eb="18">
      <t>カイテン</t>
    </rPh>
    <rPh sb="18" eb="20">
      <t>キカン</t>
    </rPh>
    <phoneticPr fontId="1"/>
  </si>
  <si>
    <t>たな卸資産の増減額は</t>
    <rPh sb="2" eb="3">
      <t>オロシ</t>
    </rPh>
    <rPh sb="3" eb="5">
      <t>シサン</t>
    </rPh>
    <rPh sb="6" eb="9">
      <t>ゾウゲンガク</t>
    </rPh>
    <phoneticPr fontId="1"/>
  </si>
  <si>
    <t>キャッシュ・フロー計算書の営業活動によるキャッシュ・フローについては下記の状況になっている。</t>
    <rPh sb="9" eb="12">
      <t>ケイサンショ</t>
    </rPh>
    <rPh sb="13" eb="15">
      <t>エイギョウ</t>
    </rPh>
    <rPh sb="15" eb="17">
      <t>カツドウ</t>
    </rPh>
    <rPh sb="34" eb="36">
      <t>カキ</t>
    </rPh>
    <rPh sb="37" eb="39">
      <t>ジョウキョウ</t>
    </rPh>
    <phoneticPr fontId="1"/>
  </si>
  <si>
    <t>次期予算の課題
【商品仕入方針】</t>
    <rPh sb="0" eb="2">
      <t>ジキ</t>
    </rPh>
    <rPh sb="2" eb="4">
      <t>ヨサン</t>
    </rPh>
    <rPh sb="5" eb="7">
      <t>カダイ</t>
    </rPh>
    <rPh sb="9" eb="11">
      <t>ショウヒン</t>
    </rPh>
    <rPh sb="11" eb="13">
      <t>シイレ</t>
    </rPh>
    <rPh sb="13" eb="15">
      <t>ホウシン</t>
    </rPh>
    <phoneticPr fontId="1"/>
  </si>
  <si>
    <t>×0.1.21</t>
    <phoneticPr fontId="1"/>
  </si>
  <si>
    <t>×0.1.20</t>
    <phoneticPr fontId="1"/>
  </si>
  <si>
    <t>×0.1.22</t>
    <phoneticPr fontId="1"/>
  </si>
  <si>
    <t>［４］「×0年12月31日現在の残高試算表」＆［５］「（×１年３月３１日）当期実績予想：修正後残高試算表」</t>
    <rPh sb="6" eb="7">
      <t>ネン</t>
    </rPh>
    <rPh sb="9" eb="10">
      <t>ツキ</t>
    </rPh>
    <rPh sb="12" eb="13">
      <t>ニチ</t>
    </rPh>
    <rPh sb="13" eb="15">
      <t>ゲンザイ</t>
    </rPh>
    <rPh sb="16" eb="17">
      <t>ザン</t>
    </rPh>
    <rPh sb="17" eb="18">
      <t>ダカ</t>
    </rPh>
    <rPh sb="18" eb="21">
      <t>シサンヒョウ</t>
    </rPh>
    <rPh sb="30" eb="31">
      <t>ネン</t>
    </rPh>
    <rPh sb="32" eb="33">
      <t>ツキ</t>
    </rPh>
    <rPh sb="35" eb="36">
      <t>ニチ</t>
    </rPh>
    <rPh sb="37" eb="39">
      <t>トウキ</t>
    </rPh>
    <rPh sb="39" eb="41">
      <t>ジッセキ</t>
    </rPh>
    <rPh sb="41" eb="43">
      <t>ヨソウ</t>
    </rPh>
    <rPh sb="44" eb="46">
      <t>シュウセイ</t>
    </rPh>
    <rPh sb="46" eb="47">
      <t>ゴ</t>
    </rPh>
    <rPh sb="47" eb="49">
      <t>ザンダカ</t>
    </rPh>
    <rPh sb="49" eb="52">
      <t>シサンヒョウ</t>
    </rPh>
    <phoneticPr fontId="1"/>
  </si>
  <si>
    <t>［７］「当期実績予想：消費税等計画書」【仕入高に対する仮払消費税等】</t>
    <rPh sb="4" eb="6">
      <t>トウキ</t>
    </rPh>
    <rPh sb="6" eb="8">
      <t>ジッセキ</t>
    </rPh>
    <rPh sb="8" eb="10">
      <t>ヨソウ</t>
    </rPh>
    <rPh sb="11" eb="14">
      <t>ショウヒゼイ</t>
    </rPh>
    <rPh sb="14" eb="15">
      <t>ナド</t>
    </rPh>
    <rPh sb="15" eb="18">
      <t>ケイカクショ</t>
    </rPh>
    <rPh sb="20" eb="22">
      <t>シイレ</t>
    </rPh>
    <rPh sb="22" eb="23">
      <t>ダカ</t>
    </rPh>
    <rPh sb="24" eb="25">
      <t>タイ</t>
    </rPh>
    <rPh sb="27" eb="29">
      <t>カリバラ</t>
    </rPh>
    <rPh sb="29" eb="32">
      <t>ショウヒゼイ</t>
    </rPh>
    <rPh sb="32" eb="33">
      <t>ナド</t>
    </rPh>
    <phoneticPr fontId="1"/>
  </si>
  <si>
    <t>課税科目等</t>
    <rPh sb="0" eb="2">
      <t>カゼイ</t>
    </rPh>
    <rPh sb="4" eb="5">
      <t>ナド</t>
    </rPh>
    <phoneticPr fontId="1"/>
  </si>
  <si>
    <t>①課税科目金額（千円）</t>
    <rPh sb="1" eb="3">
      <t>カゼイ</t>
    </rPh>
    <rPh sb="3" eb="5">
      <t>カモク</t>
    </rPh>
    <rPh sb="5" eb="7">
      <t>キンガク</t>
    </rPh>
    <rPh sb="8" eb="10">
      <t>センエン</t>
    </rPh>
    <phoneticPr fontId="1"/>
  </si>
  <si>
    <t>②消費税等率</t>
    <rPh sb="1" eb="4">
      <t>ショウヒゼイ</t>
    </rPh>
    <rPh sb="4" eb="5">
      <t>ナド</t>
    </rPh>
    <rPh sb="5" eb="6">
      <t>リツ</t>
    </rPh>
    <phoneticPr fontId="1"/>
  </si>
  <si>
    <t>仮払消費税等の金額
①×②＝③</t>
    <rPh sb="0" eb="2">
      <t>カリバラ</t>
    </rPh>
    <rPh sb="2" eb="5">
      <t>ショウヒゼイ</t>
    </rPh>
    <rPh sb="5" eb="6">
      <t>ナド</t>
    </rPh>
    <rPh sb="7" eb="9">
      <t>キンガク</t>
    </rPh>
    <phoneticPr fontId="1"/>
  </si>
  <si>
    <t>当期商品仕入高</t>
    <rPh sb="0" eb="2">
      <t>トウキ</t>
    </rPh>
    <rPh sb="2" eb="4">
      <t>ショウヒン</t>
    </rPh>
    <rPh sb="4" eb="6">
      <t>シイレ</t>
    </rPh>
    <rPh sb="6" eb="7">
      <t>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</si>
</sst>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.0%"/>
    <numFmt numFmtId="178" formatCode="#,##0.00;&quot;△ &quot;#,##0.00"/>
    <numFmt numFmtId="179" formatCode="0.0_ 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color theme="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i/>
      <sz val="11"/>
      <color rgb="FF0066FF"/>
      <name val="ＭＳ Ｐゴシック"/>
      <family val="3"/>
      <charset val="128"/>
    </font>
    <font>
      <b/>
      <i/>
      <sz val="12"/>
      <color rgb="FFFF0000"/>
      <name val="ＭＳ Ｐゴシック"/>
      <family val="3"/>
      <charset val="128"/>
    </font>
    <font>
      <b/>
      <sz val="12"/>
      <color rgb="FF3333FF"/>
      <name val="ＭＳ Ｐゴシック"/>
      <family val="3"/>
      <charset val="128"/>
    </font>
    <font>
      <b/>
      <i/>
      <sz val="12"/>
      <color rgb="FF3333FF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b/>
      <i/>
      <sz val="11"/>
      <color rgb="FF3333FF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4"/>
      <color theme="1"/>
      <name val="ＭＳ Ｐゴシック"/>
      <family val="2"/>
      <charset val="128"/>
    </font>
    <font>
      <sz val="28"/>
      <color theme="1"/>
      <name val="ＭＳ Ｐゴシック"/>
      <family val="2"/>
      <charset val="128"/>
    </font>
    <font>
      <b/>
      <sz val="2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8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3" borderId="8" xfId="0" applyNumberFormat="1" applyFont="1" applyFill="1" applyBorder="1" applyAlignment="1"/>
    <xf numFmtId="176" fontId="7" fillId="5" borderId="8" xfId="0" applyNumberFormat="1" applyFont="1" applyFill="1" applyBorder="1" applyAlignment="1"/>
    <xf numFmtId="176" fontId="8" fillId="5" borderId="8" xfId="0" applyNumberFormat="1" applyFont="1" applyFill="1" applyBorder="1" applyAlignment="1"/>
    <xf numFmtId="176" fontId="8" fillId="5" borderId="5" xfId="0" applyNumberFormat="1" applyFont="1" applyFill="1" applyBorder="1" applyAlignment="1"/>
    <xf numFmtId="176" fontId="3" fillId="3" borderId="18" xfId="0" applyNumberFormat="1" applyFont="1" applyFill="1" applyBorder="1" applyAlignment="1"/>
    <xf numFmtId="177" fontId="3" fillId="3" borderId="19" xfId="0" applyNumberFormat="1" applyFont="1" applyFill="1" applyBorder="1" applyAlignment="1"/>
    <xf numFmtId="176" fontId="9" fillId="3" borderId="5" xfId="0" applyNumberFormat="1" applyFont="1" applyFill="1" applyBorder="1" applyAlignment="1"/>
    <xf numFmtId="9" fontId="6" fillId="3" borderId="5" xfId="0" applyNumberFormat="1" applyFont="1" applyFill="1" applyBorder="1" applyAlignment="1"/>
    <xf numFmtId="176" fontId="3" fillId="0" borderId="18" xfId="0" applyNumberFormat="1" applyFont="1" applyBorder="1" applyAlignment="1">
      <alignment horizontal="right" vertical="top" wrapText="1"/>
    </xf>
    <xf numFmtId="176" fontId="3" fillId="0" borderId="8" xfId="0" applyNumberFormat="1" applyFont="1" applyBorder="1" applyAlignment="1">
      <alignment horizontal="left" vertical="top" wrapText="1"/>
    </xf>
    <xf numFmtId="176" fontId="10" fillId="0" borderId="8" xfId="0" applyNumberFormat="1" applyFont="1" applyBorder="1" applyAlignment="1">
      <alignment horizontal="left" vertical="top" wrapText="1"/>
    </xf>
    <xf numFmtId="176" fontId="10" fillId="0" borderId="8" xfId="0" applyNumberFormat="1" applyFont="1" applyBorder="1" applyAlignment="1">
      <alignment vertical="top" wrapText="1"/>
    </xf>
    <xf numFmtId="176" fontId="3" fillId="0" borderId="0" xfId="0" applyNumberFormat="1" applyFont="1" applyBorder="1" applyAlignment="1">
      <alignment horizontal="center" vertical="center"/>
    </xf>
    <xf numFmtId="0" fontId="6" fillId="4" borderId="5" xfId="0" applyFont="1" applyFill="1" applyBorder="1" applyAlignment="1"/>
    <xf numFmtId="177" fontId="3" fillId="3" borderId="18" xfId="0" applyNumberFormat="1" applyFont="1" applyFill="1" applyBorder="1" applyAlignment="1"/>
    <xf numFmtId="176" fontId="3" fillId="0" borderId="18" xfId="0" applyNumberFormat="1" applyFont="1" applyBorder="1" applyAlignment="1">
      <alignment vertical="top"/>
    </xf>
    <xf numFmtId="176" fontId="3" fillId="0" borderId="8" xfId="0" applyNumberFormat="1" applyFont="1" applyBorder="1" applyAlignment="1">
      <alignment horizontal="center" vertical="top" wrapText="1"/>
    </xf>
    <xf numFmtId="176" fontId="10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8" xfId="0" applyNumberFormat="1" applyFont="1" applyBorder="1" applyAlignment="1"/>
    <xf numFmtId="176" fontId="3" fillId="2" borderId="6" xfId="0" applyNumberFormat="1" applyFont="1" applyFill="1" applyBorder="1" applyAlignment="1"/>
    <xf numFmtId="176" fontId="3" fillId="2" borderId="8" xfId="0" applyNumberFormat="1" applyFont="1" applyFill="1" applyBorder="1" applyAlignment="1"/>
    <xf numFmtId="176" fontId="3" fillId="0" borderId="8" xfId="0" applyNumberFormat="1" applyFont="1" applyBorder="1">
      <alignment vertical="center"/>
    </xf>
    <xf numFmtId="0" fontId="6" fillId="4" borderId="5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/>
    <xf numFmtId="176" fontId="4" fillId="3" borderId="5" xfId="0" applyNumberFormat="1" applyFont="1" applyFill="1" applyBorder="1" applyAlignment="1"/>
    <xf numFmtId="176" fontId="4" fillId="3" borderId="18" xfId="0" applyNumberFormat="1" applyFont="1" applyFill="1" applyBorder="1" applyAlignment="1"/>
    <xf numFmtId="176" fontId="3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11" fillId="5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/>
    <xf numFmtId="0" fontId="12" fillId="0" borderId="0" xfId="0" applyFont="1" applyFill="1" applyBorder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176" fontId="4" fillId="6" borderId="8" xfId="0" applyNumberFormat="1" applyFont="1" applyFill="1" applyBorder="1" applyAlignment="1"/>
    <xf numFmtId="178" fontId="4" fillId="3" borderId="8" xfId="0" applyNumberFormat="1" applyFont="1" applyFill="1" applyBorder="1" applyAlignment="1"/>
    <xf numFmtId="178" fontId="4" fillId="6" borderId="8" xfId="0" applyNumberFormat="1" applyFont="1" applyFill="1" applyBorder="1" applyAlignment="1"/>
    <xf numFmtId="178" fontId="4" fillId="2" borderId="8" xfId="0" applyNumberFormat="1" applyFont="1" applyFill="1" applyBorder="1" applyAlignment="1"/>
    <xf numFmtId="9" fontId="4" fillId="3" borderId="8" xfId="0" applyNumberFormat="1" applyFont="1" applyFill="1" applyBorder="1" applyAlignment="1"/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top" wrapText="1"/>
    </xf>
    <xf numFmtId="0" fontId="4" fillId="4" borderId="5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center" vertical="center"/>
    </xf>
    <xf numFmtId="0" fontId="12" fillId="0" borderId="26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4" xfId="0" applyFont="1" applyFill="1" applyBorder="1">
      <alignment vertical="center"/>
    </xf>
    <xf numFmtId="0" fontId="12" fillId="0" borderId="27" xfId="0" applyFont="1" applyFill="1" applyBorder="1">
      <alignment vertical="center"/>
    </xf>
    <xf numFmtId="0" fontId="12" fillId="0" borderId="25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21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0" fontId="28" fillId="0" borderId="23" xfId="0" applyFont="1" applyFill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8" fillId="0" borderId="26" xfId="0" applyFont="1" applyFill="1" applyBorder="1">
      <alignment vertical="center"/>
    </xf>
    <xf numFmtId="0" fontId="28" fillId="0" borderId="24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4" fillId="4" borderId="5" xfId="0" applyFont="1" applyFill="1" applyBorder="1">
      <alignment vertical="center"/>
    </xf>
    <xf numFmtId="176" fontId="13" fillId="3" borderId="2" xfId="0" applyNumberFormat="1" applyFont="1" applyFill="1" applyBorder="1" applyAlignment="1">
      <alignment horizontal="right" vertical="center"/>
    </xf>
    <xf numFmtId="176" fontId="13" fillId="3" borderId="3" xfId="0" applyNumberFormat="1" applyFont="1" applyFill="1" applyBorder="1" applyAlignment="1">
      <alignment horizontal="right" vertical="center"/>
    </xf>
    <xf numFmtId="176" fontId="13" fillId="3" borderId="4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76" fontId="33" fillId="3" borderId="2" xfId="0" applyNumberFormat="1" applyFont="1" applyFill="1" applyBorder="1" applyAlignment="1">
      <alignment horizontal="right" vertical="center"/>
    </xf>
    <xf numFmtId="176" fontId="33" fillId="3" borderId="3" xfId="0" applyNumberFormat="1" applyFont="1" applyFill="1" applyBorder="1" applyAlignment="1">
      <alignment horizontal="right" vertical="center"/>
    </xf>
    <xf numFmtId="176" fontId="33" fillId="3" borderId="4" xfId="0" applyNumberFormat="1" applyFont="1" applyFill="1" applyBorder="1" applyAlignment="1">
      <alignment horizontal="right" vertical="center"/>
    </xf>
    <xf numFmtId="0" fontId="35" fillId="3" borderId="21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179" fontId="35" fillId="3" borderId="21" xfId="0" applyNumberFormat="1" applyFont="1" applyFill="1" applyBorder="1" applyAlignment="1">
      <alignment horizontal="center" vertical="center"/>
    </xf>
    <xf numFmtId="179" fontId="35" fillId="3" borderId="26" xfId="0" applyNumberFormat="1" applyFont="1" applyFill="1" applyBorder="1" applyAlignment="1">
      <alignment horizontal="center" vertical="center"/>
    </xf>
    <xf numFmtId="179" fontId="35" fillId="3" borderId="22" xfId="0" applyNumberFormat="1" applyFont="1" applyFill="1" applyBorder="1" applyAlignment="1">
      <alignment horizontal="center" vertical="center"/>
    </xf>
    <xf numFmtId="179" fontId="35" fillId="3" borderId="23" xfId="0" applyNumberFormat="1" applyFont="1" applyFill="1" applyBorder="1" applyAlignment="1">
      <alignment horizontal="center" vertical="center"/>
    </xf>
    <xf numFmtId="179" fontId="35" fillId="3" borderId="0" xfId="0" applyNumberFormat="1" applyFont="1" applyFill="1" applyBorder="1" applyAlignment="1">
      <alignment horizontal="center" vertical="center"/>
    </xf>
    <xf numFmtId="179" fontId="35" fillId="3" borderId="20" xfId="0" applyNumberFormat="1" applyFont="1" applyFill="1" applyBorder="1" applyAlignment="1">
      <alignment horizontal="center" vertical="center"/>
    </xf>
    <xf numFmtId="179" fontId="35" fillId="3" borderId="24" xfId="0" applyNumberFormat="1" applyFont="1" applyFill="1" applyBorder="1" applyAlignment="1">
      <alignment horizontal="center" vertical="center"/>
    </xf>
    <xf numFmtId="179" fontId="35" fillId="3" borderId="27" xfId="0" applyNumberFormat="1" applyFont="1" applyFill="1" applyBorder="1" applyAlignment="1">
      <alignment horizontal="center" vertical="center"/>
    </xf>
    <xf numFmtId="179" fontId="35" fillId="3" borderId="25" xfId="0" applyNumberFormat="1" applyFont="1" applyFill="1" applyBorder="1" applyAlignment="1">
      <alignment horizontal="center" vertical="center"/>
    </xf>
    <xf numFmtId="179" fontId="33" fillId="3" borderId="0" xfId="0" applyNumberFormat="1" applyFont="1" applyFill="1" applyBorder="1" applyAlignment="1">
      <alignment horizontal="center" vertical="center"/>
    </xf>
    <xf numFmtId="179" fontId="33" fillId="3" borderId="27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6" fillId="4" borderId="21" xfId="0" applyFont="1" applyFill="1" applyBorder="1" applyAlignment="1">
      <alignment horizontal="center" vertical="center"/>
    </xf>
    <xf numFmtId="0" fontId="36" fillId="4" borderId="26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6" fillId="4" borderId="23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6" fillId="4" borderId="20" xfId="0" applyFont="1" applyFill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/>
    </xf>
    <xf numFmtId="0" fontId="36" fillId="4" borderId="27" xfId="0" applyFont="1" applyFill="1" applyBorder="1" applyAlignment="1">
      <alignment horizontal="center" vertical="center"/>
    </xf>
    <xf numFmtId="0" fontId="36" fillId="4" borderId="25" xfId="0" applyFont="1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176" fontId="34" fillId="3" borderId="21" xfId="0" applyNumberFormat="1" applyFont="1" applyFill="1" applyBorder="1" applyAlignment="1">
      <alignment horizontal="right" vertical="center"/>
    </xf>
    <xf numFmtId="0" fontId="34" fillId="3" borderId="26" xfId="0" applyFont="1" applyFill="1" applyBorder="1" applyAlignment="1">
      <alignment horizontal="right" vertical="center"/>
    </xf>
    <xf numFmtId="0" fontId="34" fillId="3" borderId="22" xfId="0" applyFont="1" applyFill="1" applyBorder="1" applyAlignment="1">
      <alignment horizontal="right" vertical="center"/>
    </xf>
    <xf numFmtId="0" fontId="34" fillId="3" borderId="23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right" vertical="center"/>
    </xf>
    <xf numFmtId="0" fontId="34" fillId="3" borderId="20" xfId="0" applyFont="1" applyFill="1" applyBorder="1" applyAlignment="1">
      <alignment horizontal="right" vertical="center"/>
    </xf>
    <xf numFmtId="0" fontId="34" fillId="3" borderId="24" xfId="0" applyFont="1" applyFill="1" applyBorder="1" applyAlignment="1">
      <alignment horizontal="right" vertical="center"/>
    </xf>
    <xf numFmtId="0" fontId="34" fillId="3" borderId="27" xfId="0" applyFont="1" applyFill="1" applyBorder="1" applyAlignment="1">
      <alignment horizontal="right" vertical="center"/>
    </xf>
    <xf numFmtId="0" fontId="34" fillId="3" borderId="25" xfId="0" applyFont="1" applyFill="1" applyBorder="1" applyAlignment="1">
      <alignment horizontal="right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176" fontId="14" fillId="3" borderId="2" xfId="0" applyNumberFormat="1" applyFont="1" applyFill="1" applyBorder="1" applyAlignment="1">
      <alignment horizontal="right" vertical="center"/>
    </xf>
    <xf numFmtId="176" fontId="14" fillId="3" borderId="3" xfId="0" applyNumberFormat="1" applyFont="1" applyFill="1" applyBorder="1" applyAlignment="1">
      <alignment horizontal="right" vertical="center"/>
    </xf>
    <xf numFmtId="176" fontId="14" fillId="3" borderId="4" xfId="0" applyNumberFormat="1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right" vertical="center"/>
    </xf>
    <xf numFmtId="176" fontId="25" fillId="3" borderId="3" xfId="0" applyNumberFormat="1" applyFont="1" applyFill="1" applyBorder="1" applyAlignment="1">
      <alignment horizontal="right" vertical="center"/>
    </xf>
    <xf numFmtId="176" fontId="25" fillId="3" borderId="4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right" vertical="center"/>
    </xf>
    <xf numFmtId="176" fontId="15" fillId="3" borderId="3" xfId="0" applyNumberFormat="1" applyFont="1" applyFill="1" applyBorder="1" applyAlignment="1">
      <alignment horizontal="right" vertical="center"/>
    </xf>
    <xf numFmtId="176" fontId="15" fillId="3" borderId="4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right" vertical="center"/>
    </xf>
    <xf numFmtId="176" fontId="13" fillId="2" borderId="4" xfId="0" applyNumberFormat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right" vertical="center"/>
    </xf>
    <xf numFmtId="0" fontId="28" fillId="3" borderId="4" xfId="0" applyFont="1" applyFill="1" applyBorder="1" applyAlignment="1">
      <alignment horizontal="right" vertical="center"/>
    </xf>
    <xf numFmtId="9" fontId="28" fillId="3" borderId="2" xfId="0" applyNumberFormat="1" applyFont="1" applyFill="1" applyBorder="1" applyAlignment="1">
      <alignment horizontal="center" vertical="center"/>
    </xf>
    <xf numFmtId="9" fontId="28" fillId="3" borderId="4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9" fontId="13" fillId="3" borderId="2" xfId="0" applyNumberFormat="1" applyFont="1" applyFill="1" applyBorder="1" applyAlignment="1">
      <alignment horizontal="right" vertical="center"/>
    </xf>
    <xf numFmtId="9" fontId="13" fillId="3" borderId="3" xfId="0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 wrapText="1"/>
    </xf>
    <xf numFmtId="9" fontId="28" fillId="2" borderId="2" xfId="0" applyNumberFormat="1" applyFont="1" applyFill="1" applyBorder="1" applyAlignment="1">
      <alignment horizontal="center" vertical="center"/>
    </xf>
    <xf numFmtId="9" fontId="28" fillId="2" borderId="4" xfId="0" applyNumberFormat="1" applyFont="1" applyFill="1" applyBorder="1" applyAlignment="1">
      <alignment horizontal="center" vertical="center"/>
    </xf>
    <xf numFmtId="176" fontId="28" fillId="3" borderId="3" xfId="0" applyNumberFormat="1" applyFont="1" applyFill="1" applyBorder="1" applyAlignment="1">
      <alignment horizontal="right" vertical="center"/>
    </xf>
    <xf numFmtId="176" fontId="28" fillId="3" borderId="4" xfId="0" applyNumberFormat="1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9" fontId="13" fillId="3" borderId="4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99FF99"/>
      <color rgb="FF3333FF"/>
      <color rgb="FF00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716280</xdr:colOff>
      <xdr:row>151</xdr:row>
      <xdr:rowOff>0</xdr:rowOff>
    </xdr:from>
    <xdr:to>
      <xdr:col>9</xdr:col>
      <xdr:colOff>716280</xdr:colOff>
      <xdr:row>153</xdr:row>
      <xdr:rowOff>160020</xdr:rowOff>
    </xdr:to>
    <xdr:cxnSp macro="">
      <xdr:nvCxnSpPr>
        <xdr:cNvPr id="3" name="直線コネクタ 2"/>
        <xdr:cNvCxnSpPr/>
      </xdr:nvCxnSpPr>
      <xdr:spPr>
        <a:xfrm>
          <a:off x="5920740" y="30091380"/>
          <a:ext cx="0" cy="495300"/>
        </a:xfrm>
        <a:prstGeom prst="line">
          <a:avLst/>
        </a:prstGeom>
        <a:ln w="38100">
          <a:solidFill>
            <a:srgbClr val="3333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716280</xdr:colOff>
      <xdr:row>155</xdr:row>
      <xdr:rowOff>22860</xdr:rowOff>
    </xdr:from>
    <xdr:to>
      <xdr:col>10</xdr:col>
      <xdr:colOff>0</xdr:colOff>
      <xdr:row>157</xdr:row>
      <xdr:rowOff>129540</xdr:rowOff>
    </xdr:to>
    <xdr:cxnSp macro="">
      <xdr:nvCxnSpPr>
        <xdr:cNvPr id="5" name="直線矢印コネクタ 4"/>
        <xdr:cNvCxnSpPr/>
      </xdr:nvCxnSpPr>
      <xdr:spPr>
        <a:xfrm>
          <a:off x="5920740" y="30899100"/>
          <a:ext cx="7620" cy="441960"/>
        </a:xfrm>
        <a:prstGeom prst="straightConnector1">
          <a:avLst/>
        </a:prstGeom>
        <a:ln w="38100">
          <a:solidFill>
            <a:srgbClr val="3333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Y208"/>
  <sheetViews>
    <sheetView tabSelected="1" zoomScale="75" zoomScaleNormal="75" workbookViewId="0"/>
  </sheetViews>
  <sheetFormatPr defaultColWidth="8.875" defaultRowHeight="13.5" x14ac:dyDescent="0.15"/>
  <cols>
    <col min="1" max="2" width="8.875" style="50"/>
    <col min="3" max="3" width="7.375" style="50" customWidth="1"/>
    <col min="4" max="4" width="30.5" style="50" customWidth="1"/>
    <col min="5" max="6" width="4.875" style="50" customWidth="1"/>
    <col min="7" max="7" width="3.625" style="50" customWidth="1"/>
    <col min="8" max="9" width="3.5" style="50" customWidth="1"/>
    <col min="10" max="10" width="10.5" style="50" customWidth="1"/>
    <col min="11" max="11" width="11.75" style="50" customWidth="1"/>
    <col min="12" max="15" width="11.125" style="50" customWidth="1"/>
    <col min="16" max="16" width="12.75" style="50" customWidth="1"/>
    <col min="17" max="17" width="13.25" style="50" customWidth="1"/>
    <col min="18" max="18" width="9.875" style="50" customWidth="1"/>
    <col min="19" max="19" width="15.875" style="50" customWidth="1"/>
    <col min="20" max="20" width="11.25" style="50" customWidth="1"/>
    <col min="21" max="21" width="4.25" style="50" customWidth="1"/>
    <col min="22" max="22" width="9.75" style="50" customWidth="1"/>
    <col min="23" max="23" width="12" style="50" customWidth="1"/>
    <col min="24" max="24" width="13.25" style="50" customWidth="1"/>
    <col min="25" max="25" width="16.75" style="50" customWidth="1"/>
    <col min="26" max="16384" width="8.875" style="50"/>
  </cols>
  <sheetData>
    <row r="2" spans="3:25" ht="24" x14ac:dyDescent="0.15">
      <c r="C2" s="303" t="s">
        <v>80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</row>
    <row r="3" spans="3:25" ht="13.9" thickBot="1" x14ac:dyDescent="0.25"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3:25" ht="18" thickBot="1" x14ac:dyDescent="0.2">
      <c r="C4"/>
      <c r="D4" s="1" t="s">
        <v>1</v>
      </c>
      <c r="E4" s="304" t="s">
        <v>2</v>
      </c>
      <c r="F4" s="305"/>
      <c r="G4" s="305"/>
      <c r="H4" s="305"/>
      <c r="I4" s="305"/>
      <c r="J4" s="305"/>
      <c r="K4" s="305"/>
      <c r="L4" s="305"/>
      <c r="M4" s="306"/>
      <c r="N4"/>
      <c r="O4"/>
      <c r="P4"/>
      <c r="Q4"/>
      <c r="R4"/>
      <c r="S4"/>
      <c r="T4"/>
      <c r="U4" s="301" t="s">
        <v>3</v>
      </c>
      <c r="V4" s="302"/>
      <c r="W4" s="2" t="s">
        <v>223</v>
      </c>
      <c r="X4" s="2" t="s">
        <v>221</v>
      </c>
      <c r="Y4" s="2" t="s">
        <v>222</v>
      </c>
    </row>
    <row r="5" spans="3:25" ht="18" thickBot="1" x14ac:dyDescent="0.2">
      <c r="C5"/>
      <c r="D5" s="1" t="s">
        <v>4</v>
      </c>
      <c r="E5" s="304" t="s">
        <v>5</v>
      </c>
      <c r="F5" s="305"/>
      <c r="G5" s="305"/>
      <c r="H5" s="305"/>
      <c r="I5" s="305"/>
      <c r="J5" s="305"/>
      <c r="K5" s="305"/>
      <c r="L5" s="305"/>
      <c r="M5" s="306"/>
      <c r="N5"/>
      <c r="O5"/>
      <c r="P5"/>
      <c r="Q5"/>
      <c r="R5"/>
      <c r="S5"/>
      <c r="T5"/>
      <c r="U5" s="301" t="s">
        <v>6</v>
      </c>
      <c r="V5" s="302"/>
      <c r="W5" s="2" t="s">
        <v>7</v>
      </c>
      <c r="X5" s="2" t="s">
        <v>8</v>
      </c>
      <c r="Y5" s="2" t="s">
        <v>1</v>
      </c>
    </row>
    <row r="6" spans="3:25" ht="14.25" thickBot="1" x14ac:dyDescent="0.2">
      <c r="C6"/>
      <c r="D6" s="3" t="s">
        <v>9</v>
      </c>
      <c r="E6" s="307" t="s">
        <v>10</v>
      </c>
      <c r="F6" s="307"/>
      <c r="G6" s="307"/>
      <c r="H6" s="307"/>
      <c r="I6" s="307"/>
      <c r="J6" s="307"/>
      <c r="K6" s="4"/>
      <c r="L6"/>
      <c r="M6"/>
      <c r="N6"/>
      <c r="O6"/>
      <c r="P6"/>
      <c r="Q6"/>
      <c r="R6"/>
      <c r="S6"/>
      <c r="T6"/>
      <c r="U6" s="301" t="s">
        <v>11</v>
      </c>
      <c r="V6" s="302"/>
      <c r="W6" s="2" t="s">
        <v>12</v>
      </c>
      <c r="X6" s="2" t="s">
        <v>12</v>
      </c>
      <c r="Y6" s="5" t="s">
        <v>13</v>
      </c>
    </row>
    <row r="7" spans="3:25" ht="14.25" thickBot="1" x14ac:dyDescent="0.2">
      <c r="C7"/>
      <c r="D7" s="298" t="s">
        <v>14</v>
      </c>
      <c r="E7" s="299"/>
      <c r="F7" s="299"/>
      <c r="G7" s="299"/>
      <c r="H7" s="299"/>
      <c r="I7" s="299"/>
      <c r="J7" s="300"/>
      <c r="K7" s="4"/>
      <c r="L7"/>
      <c r="M7"/>
      <c r="N7"/>
      <c r="O7"/>
      <c r="P7"/>
      <c r="Q7"/>
      <c r="R7"/>
      <c r="S7"/>
      <c r="T7"/>
      <c r="U7" s="301" t="s">
        <v>15</v>
      </c>
      <c r="V7" s="302"/>
      <c r="W7" s="2" t="s">
        <v>16</v>
      </c>
      <c r="X7" s="2" t="s">
        <v>16</v>
      </c>
      <c r="Y7" s="2" t="s">
        <v>16</v>
      </c>
    </row>
    <row r="8" spans="3:25" ht="13.15" x14ac:dyDescent="0.2"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3:25" ht="13.15" customHeight="1" x14ac:dyDescent="0.15">
      <c r="C9" s="229" t="s">
        <v>17</v>
      </c>
      <c r="D9" s="247" t="s">
        <v>18</v>
      </c>
      <c r="E9" s="248" t="s">
        <v>19</v>
      </c>
      <c r="F9" s="248" t="s">
        <v>20</v>
      </c>
      <c r="G9" s="229" t="s">
        <v>172</v>
      </c>
      <c r="H9" s="229" t="s">
        <v>21</v>
      </c>
      <c r="I9" s="229" t="s">
        <v>22</v>
      </c>
      <c r="J9" s="229" t="s">
        <v>23</v>
      </c>
      <c r="K9" s="229" t="s">
        <v>24</v>
      </c>
      <c r="L9" s="6" t="s">
        <v>25</v>
      </c>
      <c r="M9" s="6" t="s">
        <v>26</v>
      </c>
      <c r="N9" s="6" t="s">
        <v>26</v>
      </c>
      <c r="O9" s="6" t="s">
        <v>26</v>
      </c>
      <c r="P9" s="229" t="s">
        <v>27</v>
      </c>
      <c r="Q9" s="229" t="s">
        <v>28</v>
      </c>
      <c r="R9" s="229" t="s">
        <v>29</v>
      </c>
      <c r="S9" s="229" t="s">
        <v>30</v>
      </c>
      <c r="T9" s="229" t="s">
        <v>31</v>
      </c>
      <c r="U9" s="101" t="s">
        <v>32</v>
      </c>
      <c r="V9" s="102"/>
      <c r="W9" s="102"/>
      <c r="X9" s="102"/>
      <c r="Y9" s="103"/>
    </row>
    <row r="10" spans="3:25" x14ac:dyDescent="0.15">
      <c r="C10" s="245"/>
      <c r="D10" s="230"/>
      <c r="E10" s="249"/>
      <c r="F10" s="249"/>
      <c r="G10" s="230"/>
      <c r="H10" s="230"/>
      <c r="I10" s="230"/>
      <c r="J10" s="230"/>
      <c r="K10" s="230"/>
      <c r="L10" s="6" t="s">
        <v>33</v>
      </c>
      <c r="M10" s="6" t="s">
        <v>34</v>
      </c>
      <c r="N10" s="6" t="s">
        <v>35</v>
      </c>
      <c r="O10" s="6" t="s">
        <v>36</v>
      </c>
      <c r="P10" s="245"/>
      <c r="Q10" s="245"/>
      <c r="R10" s="245"/>
      <c r="S10" s="245"/>
      <c r="T10" s="245"/>
      <c r="U10" s="104"/>
      <c r="V10" s="105"/>
      <c r="W10" s="105"/>
      <c r="X10" s="105"/>
      <c r="Y10" s="106"/>
    </row>
    <row r="11" spans="3:25" x14ac:dyDescent="0.15">
      <c r="C11" s="246"/>
      <c r="D11" s="231"/>
      <c r="E11" s="250"/>
      <c r="F11" s="250"/>
      <c r="G11" s="231"/>
      <c r="H11" s="231"/>
      <c r="I11" s="231"/>
      <c r="J11" s="231"/>
      <c r="K11" s="231"/>
      <c r="L11" s="6" t="s">
        <v>37</v>
      </c>
      <c r="M11" s="6" t="s">
        <v>38</v>
      </c>
      <c r="N11" s="6" t="s">
        <v>38</v>
      </c>
      <c r="O11" s="6" t="s">
        <v>38</v>
      </c>
      <c r="P11" s="246"/>
      <c r="Q11" s="246"/>
      <c r="R11" s="246"/>
      <c r="S11" s="246"/>
      <c r="T11" s="246"/>
      <c r="U11" s="107"/>
      <c r="V11" s="108"/>
      <c r="W11" s="108"/>
      <c r="X11" s="108"/>
      <c r="Y11" s="109"/>
    </row>
    <row r="12" spans="3:25" ht="27" x14ac:dyDescent="0.15">
      <c r="C12" s="7"/>
      <c r="D12" s="7"/>
      <c r="E12" s="7"/>
      <c r="F12" s="7"/>
      <c r="G12" s="7"/>
      <c r="H12" s="7"/>
      <c r="I12" s="7"/>
      <c r="J12" s="8" t="s">
        <v>39</v>
      </c>
      <c r="K12" s="8" t="s">
        <v>40</v>
      </c>
      <c r="L12" s="8" t="s">
        <v>41</v>
      </c>
      <c r="M12" s="8" t="s">
        <v>42</v>
      </c>
      <c r="N12" s="8" t="s">
        <v>43</v>
      </c>
      <c r="O12" s="8" t="s">
        <v>44</v>
      </c>
      <c r="P12" s="8" t="s">
        <v>45</v>
      </c>
      <c r="Q12" s="9" t="s">
        <v>46</v>
      </c>
      <c r="R12" s="9" t="s">
        <v>47</v>
      </c>
      <c r="S12" s="8" t="s">
        <v>48</v>
      </c>
      <c r="T12" s="9" t="s">
        <v>49</v>
      </c>
      <c r="U12" s="10" t="s">
        <v>17</v>
      </c>
      <c r="V12" s="8" t="s">
        <v>50</v>
      </c>
      <c r="W12" s="8" t="s">
        <v>51</v>
      </c>
      <c r="X12" s="8" t="s">
        <v>52</v>
      </c>
      <c r="Y12" s="48" t="s">
        <v>53</v>
      </c>
    </row>
    <row r="13" spans="3:25" ht="13.9" thickBot="1" x14ac:dyDescent="0.25">
      <c r="C13" s="7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  <c r="Q13" s="7"/>
      <c r="R13" s="7"/>
      <c r="S13" s="11"/>
      <c r="T13" s="11"/>
      <c r="U13" s="7"/>
      <c r="V13" s="7"/>
      <c r="W13" s="7"/>
      <c r="X13" s="7"/>
      <c r="Y13" s="7"/>
    </row>
    <row r="14" spans="3:25" ht="36.75" thickBot="1" x14ac:dyDescent="0.25">
      <c r="C14" s="12" t="s">
        <v>54</v>
      </c>
      <c r="D14" s="13" t="s">
        <v>55</v>
      </c>
      <c r="E14" s="14" t="s">
        <v>56</v>
      </c>
      <c r="F14" s="15" t="s">
        <v>57</v>
      </c>
      <c r="G14" s="15"/>
      <c r="H14" s="15"/>
      <c r="I14" s="15"/>
      <c r="J14" s="16">
        <v>0</v>
      </c>
      <c r="K14" s="16">
        <v>1500</v>
      </c>
      <c r="L14" s="17">
        <v>855</v>
      </c>
      <c r="M14" s="18">
        <v>69</v>
      </c>
      <c r="N14" s="18">
        <v>47</v>
      </c>
      <c r="O14" s="18">
        <v>29</v>
      </c>
      <c r="P14" s="19">
        <v>1000</v>
      </c>
      <c r="Q14" s="20">
        <v>1000</v>
      </c>
      <c r="R14" s="21" t="s">
        <v>0</v>
      </c>
      <c r="S14" s="22">
        <v>-500</v>
      </c>
      <c r="T14" s="23">
        <v>-0.33</v>
      </c>
      <c r="U14" s="24" t="s">
        <v>58</v>
      </c>
      <c r="V14" s="25" t="s">
        <v>59</v>
      </c>
      <c r="W14" s="26" t="s">
        <v>60</v>
      </c>
      <c r="X14" s="27" t="s">
        <v>61</v>
      </c>
      <c r="Y14" s="27" t="s">
        <v>62</v>
      </c>
    </row>
    <row r="15" spans="3:25" ht="14.25" thickBot="1" x14ac:dyDescent="0.2">
      <c r="C15"/>
      <c r="D15"/>
      <c r="E15"/>
      <c r="F15"/>
      <c r="G15"/>
      <c r="H15"/>
      <c r="I15"/>
      <c r="J15"/>
      <c r="K15"/>
      <c r="L15"/>
      <c r="M15" s="28" t="s">
        <v>63</v>
      </c>
      <c r="N15" s="28" t="s">
        <v>63</v>
      </c>
      <c r="O15" s="28" t="s">
        <v>63</v>
      </c>
      <c r="P15"/>
      <c r="Q15"/>
      <c r="R15"/>
      <c r="S15"/>
      <c r="T15"/>
      <c r="U15"/>
      <c r="V15"/>
      <c r="W15"/>
      <c r="X15"/>
      <c r="Y15"/>
    </row>
    <row r="16" spans="3:25" ht="24.75" thickBot="1" x14ac:dyDescent="0.2">
      <c r="C16"/>
      <c r="D16"/>
      <c r="E16"/>
      <c r="F16"/>
      <c r="G16"/>
      <c r="H16"/>
      <c r="I16"/>
      <c r="J16"/>
      <c r="K16" s="294" t="s">
        <v>82</v>
      </c>
      <c r="L16" s="295"/>
      <c r="M16" s="295"/>
      <c r="N16" s="295"/>
      <c r="O16" s="295"/>
      <c r="P16" s="296"/>
      <c r="Q16"/>
      <c r="R16"/>
      <c r="S16"/>
      <c r="T16"/>
      <c r="U16"/>
      <c r="V16"/>
      <c r="W16"/>
      <c r="X16"/>
      <c r="Y16"/>
    </row>
    <row r="17" spans="3:25" ht="13.9" thickBot="1" x14ac:dyDescent="0.2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3:25" ht="84.75" thickBot="1" x14ac:dyDescent="0.25">
      <c r="C18" s="12" t="s">
        <v>64</v>
      </c>
      <c r="D18" s="29" t="s">
        <v>65</v>
      </c>
      <c r="E18" s="14" t="s">
        <v>66</v>
      </c>
      <c r="F18" s="15" t="s">
        <v>67</v>
      </c>
      <c r="G18" s="15"/>
      <c r="H18" s="15"/>
      <c r="I18" s="15"/>
      <c r="J18" s="16" t="s">
        <v>0</v>
      </c>
      <c r="K18" s="16">
        <v>110</v>
      </c>
      <c r="L18" s="16">
        <v>100</v>
      </c>
      <c r="M18" s="16">
        <v>100</v>
      </c>
      <c r="N18" s="16">
        <v>100</v>
      </c>
      <c r="O18" s="16">
        <v>101</v>
      </c>
      <c r="P18" s="18">
        <v>100</v>
      </c>
      <c r="Q18" s="20" t="s">
        <v>0</v>
      </c>
      <c r="R18" s="30" t="s">
        <v>0</v>
      </c>
      <c r="S18" s="22">
        <v>-10</v>
      </c>
      <c r="T18" s="23">
        <v>-0.09</v>
      </c>
      <c r="U18" s="31">
        <v>1</v>
      </c>
      <c r="V18" s="32" t="s">
        <v>68</v>
      </c>
      <c r="W18" s="33" t="s">
        <v>69</v>
      </c>
      <c r="X18" s="26" t="s">
        <v>70</v>
      </c>
      <c r="Y18" s="27" t="s">
        <v>71</v>
      </c>
    </row>
    <row r="19" spans="3:25" ht="14.25" thickBot="1" x14ac:dyDescent="0.2">
      <c r="C19" s="34" t="s">
        <v>72</v>
      </c>
      <c r="D19" s="35" t="s">
        <v>73</v>
      </c>
      <c r="E19" s="15" t="s">
        <v>66</v>
      </c>
      <c r="F19" s="15" t="s">
        <v>67</v>
      </c>
      <c r="G19" s="15"/>
      <c r="H19" s="15"/>
      <c r="I19" s="15"/>
      <c r="J19" s="36"/>
      <c r="K19" s="36"/>
      <c r="L19" s="36"/>
      <c r="M19" s="37"/>
      <c r="N19" s="38"/>
      <c r="O19" s="38"/>
      <c r="P19" s="36"/>
      <c r="Q19" s="36"/>
      <c r="R19" s="36"/>
      <c r="S19" s="36"/>
      <c r="T19" s="36"/>
      <c r="U19" s="39"/>
      <c r="V19" s="39"/>
      <c r="W19" s="39"/>
      <c r="X19" s="39"/>
      <c r="Y19" s="39"/>
    </row>
    <row r="20" spans="3:25" ht="21.75" thickBot="1" x14ac:dyDescent="0.25">
      <c r="C20" s="12" t="s">
        <v>74</v>
      </c>
      <c r="D20" s="40" t="s">
        <v>75</v>
      </c>
      <c r="E20" s="14" t="s">
        <v>66</v>
      </c>
      <c r="F20" s="15" t="s">
        <v>67</v>
      </c>
      <c r="G20" s="15"/>
      <c r="H20" s="15" t="s">
        <v>76</v>
      </c>
      <c r="I20" s="15"/>
      <c r="J20" s="16">
        <v>0</v>
      </c>
      <c r="K20" s="16">
        <v>165000</v>
      </c>
      <c r="L20" s="41">
        <v>85500</v>
      </c>
      <c r="M20" s="42">
        <v>6881</v>
      </c>
      <c r="N20" s="43">
        <v>4700</v>
      </c>
      <c r="O20" s="16">
        <v>2919</v>
      </c>
      <c r="P20" s="19">
        <v>100000</v>
      </c>
      <c r="Q20" s="20">
        <v>100000</v>
      </c>
      <c r="R20" s="30" t="s">
        <v>0</v>
      </c>
      <c r="S20" s="22">
        <v>-65000</v>
      </c>
      <c r="T20" s="23">
        <v>-0.39</v>
      </c>
      <c r="U20" s="39"/>
      <c r="V20" s="44" t="s">
        <v>77</v>
      </c>
      <c r="W20" s="44" t="s">
        <v>77</v>
      </c>
      <c r="X20" s="44" t="s">
        <v>77</v>
      </c>
      <c r="Y20" s="44" t="s">
        <v>77</v>
      </c>
    </row>
    <row r="21" spans="3:25" ht="14.25" thickBot="1" x14ac:dyDescent="0.2">
      <c r="C21" s="45"/>
      <c r="D21" s="28"/>
      <c r="E21" s="28"/>
      <c r="F21" s="28"/>
      <c r="G21" s="28"/>
      <c r="H21" s="28"/>
      <c r="I21" s="28"/>
      <c r="J21" s="28"/>
      <c r="K21" s="28"/>
      <c r="L21" s="28"/>
      <c r="M21"/>
      <c r="N21"/>
      <c r="O21"/>
      <c r="P21" s="28" t="s">
        <v>63</v>
      </c>
      <c r="Q21" s="28"/>
      <c r="R21" s="28"/>
      <c r="S21" s="28"/>
      <c r="T21" s="28"/>
      <c r="U21" s="46"/>
      <c r="V21" s="28"/>
      <c r="W21" s="28"/>
      <c r="X21" s="28"/>
      <c r="Y21" s="28"/>
    </row>
    <row r="22" spans="3:25" ht="14.25" thickBot="1" x14ac:dyDescent="0.2">
      <c r="C22"/>
      <c r="D22"/>
      <c r="E22"/>
      <c r="F22"/>
      <c r="G22"/>
      <c r="H22"/>
      <c r="I22"/>
      <c r="J22"/>
      <c r="K22"/>
      <c r="L22"/>
      <c r="M22"/>
      <c r="N22"/>
      <c r="O22"/>
      <c r="P22" s="47" t="s">
        <v>78</v>
      </c>
      <c r="Q22"/>
      <c r="R22"/>
      <c r="S22"/>
      <c r="T22"/>
      <c r="U22"/>
      <c r="V22"/>
      <c r="W22"/>
      <c r="X22"/>
      <c r="Y22"/>
    </row>
    <row r="25" spans="3:25" ht="24" x14ac:dyDescent="0.15">
      <c r="C25" s="297" t="s">
        <v>125</v>
      </c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</row>
    <row r="28" spans="3:25" x14ac:dyDescent="0.15">
      <c r="C28" s="229" t="s">
        <v>17</v>
      </c>
      <c r="D28" s="247" t="s">
        <v>18</v>
      </c>
      <c r="E28" s="248" t="s">
        <v>19</v>
      </c>
      <c r="F28" s="248" t="s">
        <v>20</v>
      </c>
      <c r="G28" s="229" t="s">
        <v>172</v>
      </c>
      <c r="H28" s="229" t="s">
        <v>21</v>
      </c>
      <c r="I28" s="229" t="s">
        <v>22</v>
      </c>
      <c r="J28" s="229" t="s">
        <v>23</v>
      </c>
      <c r="K28" s="229" t="s">
        <v>24</v>
      </c>
      <c r="L28" s="6" t="s">
        <v>25</v>
      </c>
      <c r="M28" s="6" t="s">
        <v>26</v>
      </c>
      <c r="N28" s="6" t="s">
        <v>26</v>
      </c>
      <c r="O28" s="6" t="s">
        <v>26</v>
      </c>
      <c r="P28" s="229" t="s">
        <v>27</v>
      </c>
      <c r="Q28" s="229" t="s">
        <v>28</v>
      </c>
      <c r="R28" s="229" t="s">
        <v>29</v>
      </c>
      <c r="S28" s="229" t="s">
        <v>30</v>
      </c>
      <c r="T28" s="229" t="s">
        <v>31</v>
      </c>
      <c r="U28" s="101" t="s">
        <v>32</v>
      </c>
      <c r="V28" s="102"/>
      <c r="W28" s="102"/>
      <c r="X28" s="102"/>
      <c r="Y28" s="103"/>
    </row>
    <row r="29" spans="3:25" x14ac:dyDescent="0.15">
      <c r="C29" s="245"/>
      <c r="D29" s="230"/>
      <c r="E29" s="249"/>
      <c r="F29" s="249"/>
      <c r="G29" s="230"/>
      <c r="H29" s="230"/>
      <c r="I29" s="230"/>
      <c r="J29" s="230"/>
      <c r="K29" s="230"/>
      <c r="L29" s="6" t="s">
        <v>33</v>
      </c>
      <c r="M29" s="6" t="s">
        <v>34</v>
      </c>
      <c r="N29" s="6" t="s">
        <v>35</v>
      </c>
      <c r="O29" s="6" t="s">
        <v>36</v>
      </c>
      <c r="P29" s="245"/>
      <c r="Q29" s="245"/>
      <c r="R29" s="245"/>
      <c r="S29" s="245"/>
      <c r="T29" s="245"/>
      <c r="U29" s="104"/>
      <c r="V29" s="105"/>
      <c r="W29" s="105"/>
      <c r="X29" s="105"/>
      <c r="Y29" s="106"/>
    </row>
    <row r="30" spans="3:25" x14ac:dyDescent="0.15">
      <c r="C30" s="246"/>
      <c r="D30" s="231"/>
      <c r="E30" s="250"/>
      <c r="F30" s="250"/>
      <c r="G30" s="231"/>
      <c r="H30" s="231"/>
      <c r="I30" s="231"/>
      <c r="J30" s="231"/>
      <c r="K30" s="231"/>
      <c r="L30" s="6" t="s">
        <v>37</v>
      </c>
      <c r="M30" s="6" t="s">
        <v>38</v>
      </c>
      <c r="N30" s="6" t="s">
        <v>38</v>
      </c>
      <c r="O30" s="6" t="s">
        <v>38</v>
      </c>
      <c r="P30" s="246"/>
      <c r="Q30" s="246"/>
      <c r="R30" s="246"/>
      <c r="S30" s="246"/>
      <c r="T30" s="246"/>
      <c r="U30" s="107"/>
      <c r="V30" s="108"/>
      <c r="W30" s="108"/>
      <c r="X30" s="108"/>
      <c r="Y30" s="109"/>
    </row>
    <row r="31" spans="3:25" ht="27" x14ac:dyDescent="0.15">
      <c r="C31" s="7"/>
      <c r="D31" s="7"/>
      <c r="E31" s="7"/>
      <c r="F31" s="7"/>
      <c r="G31" s="7"/>
      <c r="H31" s="7"/>
      <c r="I31" s="7"/>
      <c r="J31" s="8" t="s">
        <v>39</v>
      </c>
      <c r="K31" s="8" t="s">
        <v>40</v>
      </c>
      <c r="L31" s="8" t="s">
        <v>41</v>
      </c>
      <c r="M31" s="8" t="s">
        <v>42</v>
      </c>
      <c r="N31" s="8" t="s">
        <v>43</v>
      </c>
      <c r="O31" s="8" t="s">
        <v>44</v>
      </c>
      <c r="P31" s="8" t="s">
        <v>45</v>
      </c>
      <c r="Q31" s="9" t="s">
        <v>46</v>
      </c>
      <c r="R31" s="9" t="s">
        <v>47</v>
      </c>
      <c r="S31" s="8" t="s">
        <v>48</v>
      </c>
      <c r="T31" s="9" t="s">
        <v>49</v>
      </c>
      <c r="U31" s="10" t="s">
        <v>17</v>
      </c>
      <c r="V31" s="8" t="s">
        <v>50</v>
      </c>
      <c r="W31" s="8" t="s">
        <v>51</v>
      </c>
      <c r="X31" s="8" t="s">
        <v>52</v>
      </c>
      <c r="Y31" s="48" t="s">
        <v>53</v>
      </c>
    </row>
    <row r="32" spans="3:25" ht="14.25" thickBot="1" x14ac:dyDescent="0.2">
      <c r="U32" s="7"/>
      <c r="V32" s="7"/>
      <c r="W32" s="7"/>
      <c r="X32" s="7"/>
      <c r="Y32" s="7"/>
    </row>
    <row r="33" spans="3:25" ht="18" thickBot="1" x14ac:dyDescent="0.25">
      <c r="C33" s="12" t="s">
        <v>83</v>
      </c>
      <c r="D33" s="51" t="s">
        <v>81</v>
      </c>
      <c r="E33" s="14" t="s">
        <v>56</v>
      </c>
      <c r="F33" s="15" t="s">
        <v>57</v>
      </c>
      <c r="G33" s="15"/>
      <c r="H33" s="15"/>
      <c r="I33" s="15"/>
      <c r="J33" s="16">
        <v>0</v>
      </c>
      <c r="K33" s="16">
        <v>0</v>
      </c>
      <c r="L33" s="16">
        <v>0</v>
      </c>
      <c r="M33" s="16">
        <f>+L54</f>
        <v>145</v>
      </c>
      <c r="N33" s="16">
        <f>+M54</f>
        <v>377</v>
      </c>
      <c r="O33" s="16">
        <f>+N54</f>
        <v>330</v>
      </c>
      <c r="P33" s="16">
        <f>+L33</f>
        <v>0</v>
      </c>
      <c r="Q33" s="16">
        <f>+P33-J33</f>
        <v>0</v>
      </c>
      <c r="R33" s="57" t="str">
        <f>IF(J33=0,"",ROUND(Q33/J33,2))</f>
        <v/>
      </c>
      <c r="S33" s="16">
        <f>+P33-K33</f>
        <v>0</v>
      </c>
      <c r="T33" s="57" t="str">
        <f>IF(K33=0,"",ROUND(S33/K33,2))</f>
        <v/>
      </c>
      <c r="U33" s="24"/>
      <c r="V33" s="25"/>
      <c r="W33" s="26"/>
      <c r="X33" s="27"/>
      <c r="Y33" s="27"/>
    </row>
    <row r="34" spans="3:25" ht="18" thickBot="1" x14ac:dyDescent="0.25">
      <c r="C34" s="12" t="s">
        <v>84</v>
      </c>
      <c r="D34" s="51" t="s">
        <v>85</v>
      </c>
      <c r="E34" s="14" t="s">
        <v>86</v>
      </c>
      <c r="F34" s="15" t="s">
        <v>87</v>
      </c>
      <c r="G34" s="15"/>
      <c r="H34" s="15"/>
      <c r="I34" s="15"/>
      <c r="J34" s="16">
        <v>0</v>
      </c>
      <c r="K34" s="16">
        <v>0</v>
      </c>
      <c r="L34" s="16">
        <v>0</v>
      </c>
      <c r="M34" s="16">
        <f t="shared" ref="M34:N35" si="0">+L55</f>
        <v>60</v>
      </c>
      <c r="N34" s="16">
        <f t="shared" si="0"/>
        <v>60.05</v>
      </c>
      <c r="O34" s="16">
        <f t="shared" ref="O34" si="1">+N55</f>
        <v>60.05</v>
      </c>
      <c r="P34" s="16">
        <f t="shared" ref="P34:P35" si="2">+L34</f>
        <v>0</v>
      </c>
      <c r="Q34" s="16">
        <f t="shared" ref="Q34:Q35" si="3">+P34-J34</f>
        <v>0</v>
      </c>
      <c r="R34" s="57" t="str">
        <f t="shared" ref="R34:R35" si="4">IF(J34=0,"",ROUND(Q34/J34,2))</f>
        <v/>
      </c>
      <c r="S34" s="54">
        <f>+P34-K34</f>
        <v>0</v>
      </c>
      <c r="T34" s="57" t="str">
        <f t="shared" ref="T34:T35" si="5">IF(K34=0,"",ROUND(S34/K34,2))</f>
        <v/>
      </c>
      <c r="U34" s="24"/>
      <c r="V34" s="25"/>
      <c r="W34" s="26"/>
      <c r="X34" s="27"/>
      <c r="Y34" s="27"/>
    </row>
    <row r="35" spans="3:25" ht="18" thickBot="1" x14ac:dyDescent="0.25">
      <c r="C35" s="12" t="s">
        <v>88</v>
      </c>
      <c r="D35" s="51" t="s">
        <v>89</v>
      </c>
      <c r="E35" s="14" t="s">
        <v>86</v>
      </c>
      <c r="F35" s="15" t="s">
        <v>87</v>
      </c>
      <c r="G35" s="15"/>
      <c r="H35" s="15" t="s">
        <v>96</v>
      </c>
      <c r="I35" s="15"/>
      <c r="J35" s="16">
        <f>ROUND(J33*J34,0)</f>
        <v>0</v>
      </c>
      <c r="K35" s="16">
        <f t="shared" ref="K35:L35" si="6">ROUND(K33*K34,0)</f>
        <v>0</v>
      </c>
      <c r="L35" s="16">
        <f t="shared" si="6"/>
        <v>0</v>
      </c>
      <c r="M35" s="16">
        <f t="shared" si="0"/>
        <v>8700</v>
      </c>
      <c r="N35" s="16">
        <f t="shared" si="0"/>
        <v>22638</v>
      </c>
      <c r="O35" s="16">
        <f t="shared" ref="O35" si="7">+N56</f>
        <v>19818</v>
      </c>
      <c r="P35" s="16">
        <f t="shared" si="2"/>
        <v>0</v>
      </c>
      <c r="Q35" s="16">
        <f t="shared" si="3"/>
        <v>0</v>
      </c>
      <c r="R35" s="57" t="str">
        <f t="shared" si="4"/>
        <v/>
      </c>
      <c r="S35" s="16">
        <f>+P35-K35</f>
        <v>0</v>
      </c>
      <c r="T35" s="57" t="str">
        <f t="shared" si="5"/>
        <v/>
      </c>
      <c r="U35" s="24"/>
      <c r="V35" s="25"/>
      <c r="W35" s="26"/>
      <c r="X35" s="27"/>
      <c r="Y35" s="27"/>
    </row>
    <row r="36" spans="3:25" ht="14.25" thickBot="1" x14ac:dyDescent="0.2"/>
    <row r="37" spans="3:25" ht="36.75" thickBot="1" x14ac:dyDescent="0.25">
      <c r="C37" s="12" t="s">
        <v>90</v>
      </c>
      <c r="D37" s="51" t="s">
        <v>93</v>
      </c>
      <c r="E37" s="14" t="s">
        <v>56</v>
      </c>
      <c r="F37" s="15" t="s">
        <v>57</v>
      </c>
      <c r="G37" s="15"/>
      <c r="H37" s="15"/>
      <c r="I37" s="15"/>
      <c r="J37" s="16">
        <v>0</v>
      </c>
      <c r="K37" s="16">
        <v>1700</v>
      </c>
      <c r="L37" s="16">
        <v>1000</v>
      </c>
      <c r="M37" s="49">
        <v>301</v>
      </c>
      <c r="N37" s="49"/>
      <c r="O37" s="49">
        <v>32</v>
      </c>
      <c r="P37" s="16">
        <f>SUM(L37:O37)</f>
        <v>1333</v>
      </c>
      <c r="Q37" s="16">
        <f>+P37-J37</f>
        <v>1333</v>
      </c>
      <c r="R37" s="57" t="str">
        <f>IF(J37=0,"",ROUND(Q37/J37,2))</f>
        <v/>
      </c>
      <c r="S37" s="16">
        <f>+P37-K37</f>
        <v>-367</v>
      </c>
      <c r="T37" s="57">
        <f>IF(K37=0,"",ROUND(S37/K37,2))</f>
        <v>-0.22</v>
      </c>
      <c r="U37" s="24">
        <v>2</v>
      </c>
      <c r="V37" s="25" t="s">
        <v>119</v>
      </c>
      <c r="W37" s="26" t="s">
        <v>120</v>
      </c>
      <c r="X37" s="27" t="s">
        <v>121</v>
      </c>
      <c r="Y37" s="27"/>
    </row>
    <row r="38" spans="3:25" ht="18" thickBot="1" x14ac:dyDescent="0.25">
      <c r="C38" s="12" t="s">
        <v>91</v>
      </c>
      <c r="D38" s="51" t="s">
        <v>94</v>
      </c>
      <c r="E38" s="14" t="s">
        <v>86</v>
      </c>
      <c r="F38" s="15" t="s">
        <v>87</v>
      </c>
      <c r="G38" s="15"/>
      <c r="H38" s="15"/>
      <c r="I38" s="15"/>
      <c r="J38" s="54">
        <v>0</v>
      </c>
      <c r="K38" s="54">
        <v>60</v>
      </c>
      <c r="L38" s="54">
        <v>60</v>
      </c>
      <c r="M38" s="56">
        <v>60.06</v>
      </c>
      <c r="N38" s="56">
        <v>0</v>
      </c>
      <c r="O38" s="56">
        <v>60.06</v>
      </c>
      <c r="P38" s="54">
        <f t="shared" ref="P38" si="8">IF(P37=0,"",ROUND(P39/P37,2))</f>
        <v>60.02</v>
      </c>
      <c r="Q38" s="54">
        <f t="shared" ref="Q38:Q39" si="9">+P38-J38</f>
        <v>60.02</v>
      </c>
      <c r="R38" s="57" t="str">
        <f t="shared" ref="R38:R39" si="10">IF(J38=0,"",ROUND(Q38/J38,2))</f>
        <v/>
      </c>
      <c r="S38" s="54">
        <f>+P38-K38</f>
        <v>2.0000000000003126E-2</v>
      </c>
      <c r="T38" s="57">
        <f t="shared" ref="T38:T39" si="11">IF(K38=0,"",ROUND(S38/K38,2))</f>
        <v>0</v>
      </c>
      <c r="U38" s="24"/>
      <c r="V38" s="25"/>
      <c r="W38" s="26"/>
      <c r="X38" s="27"/>
      <c r="Y38" s="27"/>
    </row>
    <row r="39" spans="3:25" ht="18" thickBot="1" x14ac:dyDescent="0.25">
      <c r="C39" s="12" t="s">
        <v>92</v>
      </c>
      <c r="D39" s="51" t="s">
        <v>95</v>
      </c>
      <c r="E39" s="14" t="s">
        <v>86</v>
      </c>
      <c r="F39" s="15" t="s">
        <v>87</v>
      </c>
      <c r="G39" s="15"/>
      <c r="H39" s="15" t="s">
        <v>96</v>
      </c>
      <c r="I39" s="15" t="s">
        <v>97</v>
      </c>
      <c r="J39" s="16">
        <f>ROUND(J37*J38,0)</f>
        <v>0</v>
      </c>
      <c r="K39" s="16">
        <f t="shared" ref="K39:O39" si="12">ROUND(K37*K38,0)</f>
        <v>102000</v>
      </c>
      <c r="L39" s="16">
        <f t="shared" si="12"/>
        <v>60000</v>
      </c>
      <c r="M39" s="16">
        <f t="shared" si="12"/>
        <v>18078</v>
      </c>
      <c r="N39" s="16">
        <f t="shared" si="12"/>
        <v>0</v>
      </c>
      <c r="O39" s="16">
        <f t="shared" si="12"/>
        <v>1922</v>
      </c>
      <c r="P39" s="16">
        <f>SUM(L39:O39)</f>
        <v>80000</v>
      </c>
      <c r="Q39" s="16">
        <f t="shared" si="9"/>
        <v>80000</v>
      </c>
      <c r="R39" s="57" t="str">
        <f t="shared" si="10"/>
        <v/>
      </c>
      <c r="S39" s="16">
        <f>+P39-K39</f>
        <v>-22000</v>
      </c>
      <c r="T39" s="57">
        <f t="shared" si="11"/>
        <v>-0.22</v>
      </c>
      <c r="U39" s="24"/>
      <c r="V39" s="25"/>
      <c r="W39" s="26"/>
      <c r="X39" s="27"/>
      <c r="Y39" s="27"/>
    </row>
    <row r="40" spans="3:25" ht="17.25" x14ac:dyDescent="0.15">
      <c r="D40" s="52" t="s">
        <v>98</v>
      </c>
    </row>
    <row r="41" spans="3:25" ht="18" thickBot="1" x14ac:dyDescent="0.2">
      <c r="D41" s="52" t="s">
        <v>99</v>
      </c>
    </row>
    <row r="42" spans="3:25" ht="36.75" thickBot="1" x14ac:dyDescent="0.25">
      <c r="C42" s="12" t="s">
        <v>100</v>
      </c>
      <c r="D42" s="51" t="s">
        <v>93</v>
      </c>
      <c r="E42" s="14" t="s">
        <v>56</v>
      </c>
      <c r="F42" s="15" t="s">
        <v>57</v>
      </c>
      <c r="G42" s="15"/>
      <c r="H42" s="15"/>
      <c r="I42" s="15"/>
      <c r="J42" s="53"/>
      <c r="K42" s="53">
        <v>1000</v>
      </c>
      <c r="L42" s="53">
        <v>493</v>
      </c>
      <c r="M42" s="53">
        <v>151</v>
      </c>
      <c r="N42" s="53"/>
      <c r="O42" s="53">
        <v>22</v>
      </c>
      <c r="P42" s="16">
        <f>SUM(L42:O42)</f>
        <v>666</v>
      </c>
      <c r="Q42" s="16">
        <f>+P42-J42</f>
        <v>666</v>
      </c>
      <c r="R42" s="57" t="str">
        <f>IF(J42=0,"",ROUND(Q42/J42,2))</f>
        <v/>
      </c>
      <c r="S42" s="16">
        <f>+P42-K42</f>
        <v>-334</v>
      </c>
      <c r="T42" s="57">
        <f>IF(K42=0,"",ROUND(S42/K42,2))</f>
        <v>-0.33</v>
      </c>
      <c r="U42" s="24">
        <v>2</v>
      </c>
      <c r="V42" s="25" t="s">
        <v>119</v>
      </c>
      <c r="W42" s="26" t="s">
        <v>120</v>
      </c>
      <c r="X42" s="27" t="s">
        <v>121</v>
      </c>
      <c r="Y42" s="27"/>
    </row>
    <row r="43" spans="3:25" ht="18" thickBot="1" x14ac:dyDescent="0.25">
      <c r="C43" s="12" t="s">
        <v>101</v>
      </c>
      <c r="D43" s="51" t="s">
        <v>94</v>
      </c>
      <c r="E43" s="14" t="s">
        <v>86</v>
      </c>
      <c r="F43" s="15" t="s">
        <v>87</v>
      </c>
      <c r="G43" s="15"/>
      <c r="H43" s="15"/>
      <c r="I43" s="15"/>
      <c r="J43" s="55"/>
      <c r="K43" s="55">
        <v>60</v>
      </c>
      <c r="L43" s="55">
        <v>60</v>
      </c>
      <c r="M43" s="55">
        <v>60.06</v>
      </c>
      <c r="N43" s="55"/>
      <c r="O43" s="55">
        <v>60.06</v>
      </c>
      <c r="P43" s="54">
        <f t="shared" ref="P43" si="13">IF(P42=0,"",ROUND(P44/P42,2))</f>
        <v>60.02</v>
      </c>
      <c r="Q43" s="54">
        <f t="shared" ref="Q43:Q44" si="14">+P43-J43</f>
        <v>60.02</v>
      </c>
      <c r="R43" s="57" t="str">
        <f t="shared" ref="R43:R44" si="15">IF(J43=0,"",ROUND(Q43/J43,2))</f>
        <v/>
      </c>
      <c r="S43" s="54">
        <f>+P43-K43</f>
        <v>2.0000000000003126E-2</v>
      </c>
      <c r="T43" s="57">
        <f t="shared" ref="T43:T44" si="16">IF(K43=0,"",ROUND(S43/K43,2))</f>
        <v>0</v>
      </c>
      <c r="U43" s="24"/>
      <c r="V43" s="25"/>
      <c r="W43" s="26"/>
      <c r="X43" s="27"/>
      <c r="Y43" s="27"/>
    </row>
    <row r="44" spans="3:25" ht="18" thickBot="1" x14ac:dyDescent="0.25">
      <c r="C44" s="12" t="s">
        <v>102</v>
      </c>
      <c r="D44" s="51" t="s">
        <v>95</v>
      </c>
      <c r="E44" s="14" t="s">
        <v>86</v>
      </c>
      <c r="F44" s="15" t="s">
        <v>87</v>
      </c>
      <c r="G44" s="15"/>
      <c r="H44" s="15" t="s">
        <v>96</v>
      </c>
      <c r="I44" s="15" t="s">
        <v>97</v>
      </c>
      <c r="J44" s="16">
        <f>ROUND(J42*J43,0)</f>
        <v>0</v>
      </c>
      <c r="K44" s="16">
        <f t="shared" ref="K44:O44" si="17">ROUND(K42*K43,0)</f>
        <v>60000</v>
      </c>
      <c r="L44" s="16">
        <f t="shared" si="17"/>
        <v>29580</v>
      </c>
      <c r="M44" s="16">
        <f t="shared" si="17"/>
        <v>9069</v>
      </c>
      <c r="N44" s="16">
        <f t="shared" si="17"/>
        <v>0</v>
      </c>
      <c r="O44" s="16">
        <f t="shared" si="17"/>
        <v>1321</v>
      </c>
      <c r="P44" s="16">
        <f>SUM(L44:O44)</f>
        <v>39970</v>
      </c>
      <c r="Q44" s="16">
        <f t="shared" si="14"/>
        <v>39970</v>
      </c>
      <c r="R44" s="57" t="str">
        <f t="shared" si="15"/>
        <v/>
      </c>
      <c r="S44" s="16">
        <f>+P44-K44</f>
        <v>-20030</v>
      </c>
      <c r="T44" s="57">
        <f t="shared" si="16"/>
        <v>-0.33</v>
      </c>
      <c r="U44" s="24"/>
      <c r="V44" s="25"/>
      <c r="W44" s="26"/>
      <c r="X44" s="27"/>
      <c r="Y44" s="27"/>
    </row>
    <row r="45" spans="3:25" ht="18" thickBot="1" x14ac:dyDescent="0.2">
      <c r="D45" s="52" t="s">
        <v>103</v>
      </c>
    </row>
    <row r="46" spans="3:25" ht="36.75" thickBot="1" x14ac:dyDescent="0.25">
      <c r="C46" s="12" t="s">
        <v>104</v>
      </c>
      <c r="D46" s="51" t="s">
        <v>93</v>
      </c>
      <c r="E46" s="14" t="s">
        <v>56</v>
      </c>
      <c r="F46" s="15" t="s">
        <v>57</v>
      </c>
      <c r="G46" s="15"/>
      <c r="H46" s="15"/>
      <c r="I46" s="15"/>
      <c r="J46" s="16">
        <f>J37-J42</f>
        <v>0</v>
      </c>
      <c r="K46" s="16">
        <f t="shared" ref="K46:O46" si="18">K37-K42</f>
        <v>700</v>
      </c>
      <c r="L46" s="16">
        <f t="shared" si="18"/>
        <v>507</v>
      </c>
      <c r="M46" s="16">
        <f t="shared" si="18"/>
        <v>150</v>
      </c>
      <c r="N46" s="16">
        <f t="shared" si="18"/>
        <v>0</v>
      </c>
      <c r="O46" s="16">
        <f t="shared" si="18"/>
        <v>10</v>
      </c>
      <c r="P46" s="16">
        <f>SUM(L46:O46)</f>
        <v>667</v>
      </c>
      <c r="Q46" s="16">
        <f>+P46-J46</f>
        <v>667</v>
      </c>
      <c r="R46" s="57" t="str">
        <f>IF(J46=0,"",ROUND(Q46/J46,2))</f>
        <v/>
      </c>
      <c r="S46" s="16">
        <f>+P46-K46</f>
        <v>-33</v>
      </c>
      <c r="T46" s="57">
        <f>IF(K46=0,"",ROUND(S46/K46,2))</f>
        <v>-0.05</v>
      </c>
      <c r="U46" s="24">
        <v>2</v>
      </c>
      <c r="V46" s="25" t="s">
        <v>119</v>
      </c>
      <c r="W46" s="26" t="s">
        <v>120</v>
      </c>
      <c r="X46" s="27" t="s">
        <v>121</v>
      </c>
      <c r="Y46" s="27"/>
    </row>
    <row r="47" spans="3:25" ht="18" thickBot="1" x14ac:dyDescent="0.25">
      <c r="C47" s="12" t="s">
        <v>105</v>
      </c>
      <c r="D47" s="51" t="s">
        <v>94</v>
      </c>
      <c r="E47" s="14" t="s">
        <v>86</v>
      </c>
      <c r="F47" s="15" t="s">
        <v>87</v>
      </c>
      <c r="G47" s="15"/>
      <c r="H47" s="15"/>
      <c r="I47" s="15"/>
      <c r="J47" s="54">
        <f>IF(J46=0,0,ROUND(J48/J46,0))</f>
        <v>0</v>
      </c>
      <c r="K47" s="54">
        <f>IF(K46=0,"",ROUND(K48/K46,2))</f>
        <v>60</v>
      </c>
      <c r="L47" s="54">
        <f t="shared" ref="L47:P47" si="19">IF(L46=0,"",ROUND(L48/L46,2))</f>
        <v>60</v>
      </c>
      <c r="M47" s="54">
        <f t="shared" si="19"/>
        <v>60.06</v>
      </c>
      <c r="N47" s="54" t="str">
        <f t="shared" si="19"/>
        <v/>
      </c>
      <c r="O47" s="54">
        <f t="shared" si="19"/>
        <v>60.1</v>
      </c>
      <c r="P47" s="54">
        <f t="shared" si="19"/>
        <v>60.01</v>
      </c>
      <c r="Q47" s="54">
        <f t="shared" ref="Q47:Q48" si="20">+P47-J47</f>
        <v>60.01</v>
      </c>
      <c r="R47" s="57" t="str">
        <f t="shared" ref="R47:R48" si="21">IF(J47=0,"",ROUND(Q47/J47,2))</f>
        <v/>
      </c>
      <c r="S47" s="54">
        <f>+P47-K47</f>
        <v>9.9999999999980105E-3</v>
      </c>
      <c r="T47" s="57">
        <f t="shared" ref="T47:T48" si="22">IF(K47=0,"",ROUND(S47/K47,2))</f>
        <v>0</v>
      </c>
      <c r="U47" s="24"/>
      <c r="V47" s="25"/>
      <c r="W47" s="26"/>
      <c r="X47" s="27"/>
      <c r="Y47" s="27"/>
    </row>
    <row r="48" spans="3:25" ht="18" thickBot="1" x14ac:dyDescent="0.25">
      <c r="C48" s="12" t="s">
        <v>106</v>
      </c>
      <c r="D48" s="51" t="s">
        <v>95</v>
      </c>
      <c r="E48" s="14" t="s">
        <v>86</v>
      </c>
      <c r="F48" s="15" t="s">
        <v>87</v>
      </c>
      <c r="G48" s="15"/>
      <c r="H48" s="15" t="s">
        <v>96</v>
      </c>
      <c r="I48" s="15" t="s">
        <v>97</v>
      </c>
      <c r="J48" s="16">
        <f>J39-J44</f>
        <v>0</v>
      </c>
      <c r="K48" s="16">
        <f t="shared" ref="K48:O48" si="23">K39-K44</f>
        <v>42000</v>
      </c>
      <c r="L48" s="16">
        <f t="shared" si="23"/>
        <v>30420</v>
      </c>
      <c r="M48" s="16">
        <f t="shared" si="23"/>
        <v>9009</v>
      </c>
      <c r="N48" s="16">
        <f t="shared" si="23"/>
        <v>0</v>
      </c>
      <c r="O48" s="16">
        <f t="shared" si="23"/>
        <v>601</v>
      </c>
      <c r="P48" s="16">
        <f>SUM(L48:O48)</f>
        <v>40030</v>
      </c>
      <c r="Q48" s="16">
        <f t="shared" si="20"/>
        <v>40030</v>
      </c>
      <c r="R48" s="57" t="str">
        <f t="shared" si="21"/>
        <v/>
      </c>
      <c r="S48" s="16">
        <f>+P48-K48</f>
        <v>-1970</v>
      </c>
      <c r="T48" s="57">
        <f t="shared" si="22"/>
        <v>-0.05</v>
      </c>
      <c r="U48" s="24"/>
      <c r="V48" s="25"/>
      <c r="W48" s="26"/>
      <c r="X48" s="27"/>
      <c r="Y48" s="27"/>
    </row>
    <row r="49" spans="3:25" ht="14.25" thickBot="1" x14ac:dyDescent="0.2"/>
    <row r="50" spans="3:25" ht="36.75" thickBot="1" x14ac:dyDescent="0.25">
      <c r="C50" s="12" t="s">
        <v>110</v>
      </c>
      <c r="D50" s="51" t="s">
        <v>107</v>
      </c>
      <c r="E50" s="14" t="s">
        <v>56</v>
      </c>
      <c r="F50" s="15" t="s">
        <v>57</v>
      </c>
      <c r="G50" s="15"/>
      <c r="H50" s="15"/>
      <c r="I50" s="15"/>
      <c r="J50" s="16">
        <f t="shared" ref="J50:O50" si="24">+J14</f>
        <v>0</v>
      </c>
      <c r="K50" s="16">
        <f t="shared" si="24"/>
        <v>1500</v>
      </c>
      <c r="L50" s="16">
        <f t="shared" si="24"/>
        <v>855</v>
      </c>
      <c r="M50" s="16">
        <f t="shared" si="24"/>
        <v>69</v>
      </c>
      <c r="N50" s="16">
        <f t="shared" si="24"/>
        <v>47</v>
      </c>
      <c r="O50" s="16">
        <f t="shared" si="24"/>
        <v>29</v>
      </c>
      <c r="P50" s="16">
        <f>SUM(L50:O50)</f>
        <v>1000</v>
      </c>
      <c r="Q50" s="16">
        <f>+P50-J50</f>
        <v>1000</v>
      </c>
      <c r="R50" s="57" t="str">
        <f>IF(J50=0,"",ROUND(Q50/J50,2))</f>
        <v/>
      </c>
      <c r="S50" s="16">
        <f>+P50-K50</f>
        <v>-500</v>
      </c>
      <c r="T50" s="57">
        <f>IF(K50=0,"",ROUND(S50/K50,2))</f>
        <v>-0.33</v>
      </c>
      <c r="U50" s="24">
        <v>2</v>
      </c>
      <c r="V50" s="25" t="s">
        <v>119</v>
      </c>
      <c r="W50" s="26" t="s">
        <v>120</v>
      </c>
      <c r="X50" s="27" t="s">
        <v>121</v>
      </c>
      <c r="Y50" s="27"/>
    </row>
    <row r="51" spans="3:25" ht="18" thickBot="1" x14ac:dyDescent="0.25">
      <c r="C51" s="12" t="s">
        <v>111</v>
      </c>
      <c r="D51" s="51" t="s">
        <v>108</v>
      </c>
      <c r="E51" s="14" t="s">
        <v>86</v>
      </c>
      <c r="F51" s="15" t="s">
        <v>87</v>
      </c>
      <c r="G51" s="15"/>
      <c r="H51" s="15"/>
      <c r="I51" s="15"/>
      <c r="J51" s="55"/>
      <c r="K51" s="55">
        <v>60</v>
      </c>
      <c r="L51" s="55">
        <v>60</v>
      </c>
      <c r="M51" s="55">
        <v>60</v>
      </c>
      <c r="N51" s="55">
        <v>60</v>
      </c>
      <c r="O51" s="55">
        <v>60</v>
      </c>
      <c r="P51" s="54">
        <f t="shared" ref="P51" si="25">IF(P50=0,"",ROUND(P52/P50,2))</f>
        <v>60</v>
      </c>
      <c r="Q51" s="54">
        <f t="shared" ref="Q51:Q52" si="26">+P51-J51</f>
        <v>60</v>
      </c>
      <c r="R51" s="57" t="str">
        <f t="shared" ref="R51:R52" si="27">IF(J51=0,"",ROUND(Q51/J51,2))</f>
        <v/>
      </c>
      <c r="S51" s="54">
        <f>+P51-K51</f>
        <v>0</v>
      </c>
      <c r="T51" s="57">
        <f t="shared" ref="T51:T52" si="28">IF(K51=0,"",ROUND(S51/K51,2))</f>
        <v>0</v>
      </c>
      <c r="U51" s="24"/>
      <c r="V51" s="25"/>
      <c r="W51" s="26"/>
      <c r="X51" s="27"/>
      <c r="Y51" s="27"/>
    </row>
    <row r="52" spans="3:25" ht="18" thickBot="1" x14ac:dyDescent="0.25">
      <c r="C52" s="12" t="s">
        <v>112</v>
      </c>
      <c r="D52" s="51" t="s">
        <v>109</v>
      </c>
      <c r="E52" s="14" t="s">
        <v>86</v>
      </c>
      <c r="F52" s="15" t="s">
        <v>87</v>
      </c>
      <c r="G52" s="15" t="s">
        <v>173</v>
      </c>
      <c r="H52" s="15" t="s">
        <v>96</v>
      </c>
      <c r="I52" s="15"/>
      <c r="J52" s="16">
        <f>ROUND(J50*J51,0)</f>
        <v>0</v>
      </c>
      <c r="K52" s="16">
        <f t="shared" ref="K52:O52" si="29">ROUND(K50*K51,0)</f>
        <v>90000</v>
      </c>
      <c r="L52" s="16">
        <f t="shared" si="29"/>
        <v>51300</v>
      </c>
      <c r="M52" s="16">
        <f t="shared" si="29"/>
        <v>4140</v>
      </c>
      <c r="N52" s="16">
        <f t="shared" si="29"/>
        <v>2820</v>
      </c>
      <c r="O52" s="16">
        <f t="shared" si="29"/>
        <v>1740</v>
      </c>
      <c r="P52" s="16">
        <f>SUM(L52:O52)</f>
        <v>60000</v>
      </c>
      <c r="Q52" s="16">
        <f t="shared" si="26"/>
        <v>60000</v>
      </c>
      <c r="R52" s="57" t="str">
        <f t="shared" si="27"/>
        <v/>
      </c>
      <c r="S52" s="16">
        <f>+P52-K52</f>
        <v>-30000</v>
      </c>
      <c r="T52" s="57">
        <f t="shared" si="28"/>
        <v>-0.33</v>
      </c>
      <c r="U52" s="24"/>
      <c r="V52" s="25"/>
      <c r="W52" s="26"/>
      <c r="X52" s="27"/>
      <c r="Y52" s="27"/>
    </row>
    <row r="53" spans="3:25" ht="14.25" thickBot="1" x14ac:dyDescent="0.2"/>
    <row r="54" spans="3:25" ht="36.75" thickBot="1" x14ac:dyDescent="0.25">
      <c r="C54" s="12" t="s">
        <v>113</v>
      </c>
      <c r="D54" s="51" t="s">
        <v>116</v>
      </c>
      <c r="E54" s="14" t="s">
        <v>56</v>
      </c>
      <c r="F54" s="15" t="s">
        <v>57</v>
      </c>
      <c r="G54" s="15"/>
      <c r="H54" s="15"/>
      <c r="I54" s="15"/>
      <c r="J54" s="16">
        <f>+J33+J37-J50</f>
        <v>0</v>
      </c>
      <c r="K54" s="16">
        <f t="shared" ref="K54:O54" si="30">+K33+K37-K50</f>
        <v>200</v>
      </c>
      <c r="L54" s="16">
        <f t="shared" si="30"/>
        <v>145</v>
      </c>
      <c r="M54" s="16">
        <f t="shared" si="30"/>
        <v>377</v>
      </c>
      <c r="N54" s="16">
        <f t="shared" si="30"/>
        <v>330</v>
      </c>
      <c r="O54" s="16">
        <f t="shared" si="30"/>
        <v>333</v>
      </c>
      <c r="P54" s="16">
        <f t="shared" ref="P54" si="31">+P33+P37-P50</f>
        <v>333</v>
      </c>
      <c r="Q54" s="16">
        <f>+P54-J54</f>
        <v>333</v>
      </c>
      <c r="R54" s="57" t="str">
        <f>IF(J54=0,"",ROUND(Q54/J54,2))</f>
        <v/>
      </c>
      <c r="S54" s="16">
        <f>-P54+K54</f>
        <v>-133</v>
      </c>
      <c r="T54" s="57">
        <f>IF(K54=0,"",ROUND(S54/K54,2))</f>
        <v>-0.67</v>
      </c>
      <c r="U54" s="24">
        <v>2</v>
      </c>
      <c r="V54" s="25" t="s">
        <v>119</v>
      </c>
      <c r="W54" s="26" t="s">
        <v>123</v>
      </c>
      <c r="X54" s="27" t="s">
        <v>124</v>
      </c>
      <c r="Y54" s="27"/>
    </row>
    <row r="55" spans="3:25" ht="18" thickBot="1" x14ac:dyDescent="0.25">
      <c r="C55" s="12" t="s">
        <v>114</v>
      </c>
      <c r="D55" s="51" t="s">
        <v>117</v>
      </c>
      <c r="E55" s="14" t="s">
        <v>86</v>
      </c>
      <c r="F55" s="15" t="s">
        <v>87</v>
      </c>
      <c r="G55" s="15"/>
      <c r="H55" s="15"/>
      <c r="I55" s="15"/>
      <c r="J55" s="54">
        <f>IF(J54=0,0,ROUND(J56/J54,0))</f>
        <v>0</v>
      </c>
      <c r="K55" s="54">
        <f t="shared" ref="K55:P55" si="32">IF(K54=0,"",ROUND(K56/K54,2))</f>
        <v>60</v>
      </c>
      <c r="L55" s="54">
        <f t="shared" si="32"/>
        <v>60</v>
      </c>
      <c r="M55" s="54">
        <f t="shared" si="32"/>
        <v>60.05</v>
      </c>
      <c r="N55" s="54">
        <f t="shared" si="32"/>
        <v>60.05</v>
      </c>
      <c r="O55" s="54">
        <f t="shared" si="32"/>
        <v>60.06</v>
      </c>
      <c r="P55" s="54">
        <f t="shared" si="32"/>
        <v>60.06</v>
      </c>
      <c r="Q55" s="54">
        <f t="shared" ref="Q55:Q56" si="33">+P55-J55</f>
        <v>60.06</v>
      </c>
      <c r="R55" s="57" t="str">
        <f t="shared" ref="R55:R56" si="34">IF(J55=0,"",ROUND(Q55/J55,2))</f>
        <v/>
      </c>
      <c r="S55" s="54">
        <f>+P55-K55</f>
        <v>6.0000000000002274E-2</v>
      </c>
      <c r="T55" s="57">
        <f t="shared" ref="T55:T56" si="35">IF(K55=0,"",ROUND(S55/K55,2))</f>
        <v>0</v>
      </c>
      <c r="U55" s="24"/>
      <c r="V55" s="25"/>
      <c r="W55" s="26"/>
      <c r="X55" s="27"/>
      <c r="Y55" s="27"/>
    </row>
    <row r="56" spans="3:25" ht="18" thickBot="1" x14ac:dyDescent="0.25">
      <c r="C56" s="12" t="s">
        <v>115</v>
      </c>
      <c r="D56" s="51" t="s">
        <v>118</v>
      </c>
      <c r="E56" s="14" t="s">
        <v>86</v>
      </c>
      <c r="F56" s="15" t="s">
        <v>87</v>
      </c>
      <c r="G56" s="15"/>
      <c r="H56" s="15" t="s">
        <v>122</v>
      </c>
      <c r="I56" s="15"/>
      <c r="J56" s="16">
        <f>+J35+J39-J52</f>
        <v>0</v>
      </c>
      <c r="K56" s="16">
        <f t="shared" ref="K56:O56" si="36">+K35+K39-K52</f>
        <v>12000</v>
      </c>
      <c r="L56" s="16">
        <f t="shared" si="36"/>
        <v>8700</v>
      </c>
      <c r="M56" s="16">
        <f t="shared" si="36"/>
        <v>22638</v>
      </c>
      <c r="N56" s="16">
        <f t="shared" si="36"/>
        <v>19818</v>
      </c>
      <c r="O56" s="16">
        <f t="shared" si="36"/>
        <v>20000</v>
      </c>
      <c r="P56" s="16">
        <f t="shared" ref="P56" si="37">+P35+P39-P52</f>
        <v>20000</v>
      </c>
      <c r="Q56" s="16">
        <f t="shared" si="33"/>
        <v>20000</v>
      </c>
      <c r="R56" s="57" t="str">
        <f t="shared" si="34"/>
        <v/>
      </c>
      <c r="S56" s="16">
        <f>-P56+K56</f>
        <v>-8000</v>
      </c>
      <c r="T56" s="57">
        <f t="shared" si="35"/>
        <v>-0.67</v>
      </c>
      <c r="U56" s="24"/>
      <c r="V56" s="25"/>
      <c r="W56" s="26"/>
      <c r="X56" s="27"/>
      <c r="Y56" s="27"/>
    </row>
    <row r="59" spans="3:25" ht="24" x14ac:dyDescent="0.15">
      <c r="C59" s="58" t="s">
        <v>224</v>
      </c>
    </row>
    <row r="60" spans="3:25" ht="25.15" customHeight="1" thickBot="1" x14ac:dyDescent="0.2">
      <c r="C60" s="59" t="s">
        <v>140</v>
      </c>
    </row>
    <row r="61" spans="3:25" ht="14.25" thickBot="1" x14ac:dyDescent="0.2">
      <c r="C61" s="229" t="s">
        <v>17</v>
      </c>
      <c r="D61" s="247" t="s">
        <v>18</v>
      </c>
      <c r="E61" s="248" t="s">
        <v>19</v>
      </c>
      <c r="F61" s="248" t="s">
        <v>20</v>
      </c>
      <c r="G61" s="229" t="s">
        <v>172</v>
      </c>
      <c r="H61" s="229" t="s">
        <v>21</v>
      </c>
      <c r="I61" s="232" t="s">
        <v>22</v>
      </c>
      <c r="J61" s="87" t="s">
        <v>126</v>
      </c>
      <c r="K61" s="89"/>
      <c r="L61" s="203" t="s">
        <v>134</v>
      </c>
      <c r="M61" s="204"/>
      <c r="N61" s="204"/>
      <c r="O61" s="205"/>
      <c r="P61" s="87" t="s">
        <v>133</v>
      </c>
      <c r="Q61" s="89"/>
      <c r="R61" s="203" t="s">
        <v>146</v>
      </c>
      <c r="S61" s="204"/>
      <c r="T61" s="204"/>
      <c r="U61" s="204"/>
      <c r="V61" s="205"/>
      <c r="W61" s="87" t="s">
        <v>141</v>
      </c>
      <c r="X61" s="88"/>
      <c r="Y61" s="89"/>
    </row>
    <row r="62" spans="3:25" x14ac:dyDescent="0.15">
      <c r="C62" s="245"/>
      <c r="D62" s="230"/>
      <c r="E62" s="249"/>
      <c r="F62" s="249"/>
      <c r="G62" s="230"/>
      <c r="H62" s="230"/>
      <c r="I62" s="104"/>
      <c r="J62" s="90" t="s">
        <v>127</v>
      </c>
      <c r="K62" s="92"/>
      <c r="L62" s="87" t="s">
        <v>130</v>
      </c>
      <c r="M62" s="89"/>
      <c r="N62" s="87" t="s">
        <v>131</v>
      </c>
      <c r="O62" s="89"/>
      <c r="P62" s="90" t="s">
        <v>132</v>
      </c>
      <c r="Q62" s="92"/>
      <c r="R62" s="87" t="s">
        <v>130</v>
      </c>
      <c r="S62" s="89"/>
      <c r="T62" s="87" t="s">
        <v>144</v>
      </c>
      <c r="U62" s="88"/>
      <c r="V62" s="89"/>
      <c r="W62" s="90" t="s">
        <v>142</v>
      </c>
      <c r="X62" s="91"/>
      <c r="Y62" s="92"/>
    </row>
    <row r="63" spans="3:25" ht="14.25" thickBot="1" x14ac:dyDescent="0.2">
      <c r="C63" s="246"/>
      <c r="D63" s="231"/>
      <c r="E63" s="250"/>
      <c r="F63" s="250"/>
      <c r="G63" s="231"/>
      <c r="H63" s="231"/>
      <c r="I63" s="107"/>
      <c r="J63" s="237" t="s">
        <v>129</v>
      </c>
      <c r="K63" s="238"/>
      <c r="L63" s="285" t="s">
        <v>129</v>
      </c>
      <c r="M63" s="293"/>
      <c r="N63" s="285" t="s">
        <v>129</v>
      </c>
      <c r="O63" s="293"/>
      <c r="P63" s="285" t="s">
        <v>129</v>
      </c>
      <c r="Q63" s="293"/>
      <c r="R63" s="93" t="s">
        <v>145</v>
      </c>
      <c r="S63" s="95"/>
      <c r="T63" s="93" t="s">
        <v>145</v>
      </c>
      <c r="U63" s="94"/>
      <c r="V63" s="95"/>
      <c r="W63" s="93" t="s">
        <v>143</v>
      </c>
      <c r="X63" s="94"/>
      <c r="Y63" s="95"/>
    </row>
    <row r="64" spans="3:25" ht="14.25" thickBot="1" x14ac:dyDescent="0.2">
      <c r="C64" s="7"/>
      <c r="D64" s="7"/>
      <c r="E64" s="7"/>
      <c r="F64" s="7"/>
      <c r="G64" s="7"/>
      <c r="H64" s="7"/>
      <c r="I64" s="7"/>
      <c r="J64" s="224" t="s">
        <v>128</v>
      </c>
      <c r="K64" s="225"/>
      <c r="L64" s="224" t="s">
        <v>135</v>
      </c>
      <c r="M64" s="225"/>
      <c r="N64" s="224" t="s">
        <v>136</v>
      </c>
      <c r="O64" s="225"/>
      <c r="P64" s="224" t="s">
        <v>138</v>
      </c>
      <c r="Q64" s="292"/>
      <c r="R64" s="96" t="s">
        <v>147</v>
      </c>
      <c r="S64" s="98"/>
      <c r="T64" s="96" t="s">
        <v>148</v>
      </c>
      <c r="U64" s="97"/>
      <c r="V64" s="98"/>
      <c r="W64" s="96" t="s">
        <v>149</v>
      </c>
      <c r="X64" s="97"/>
      <c r="Y64" s="98"/>
    </row>
    <row r="65" spans="3:25" ht="14.25" thickBot="1" x14ac:dyDescent="0.2">
      <c r="P65" s="224" t="s">
        <v>137</v>
      </c>
      <c r="Q65" s="225"/>
      <c r="W65" s="96" t="s">
        <v>150</v>
      </c>
      <c r="X65" s="97"/>
      <c r="Y65" s="98"/>
    </row>
    <row r="66" spans="3:25" ht="14.25" thickBot="1" x14ac:dyDescent="0.2"/>
    <row r="67" spans="3:25" ht="18" thickBot="1" x14ac:dyDescent="0.2">
      <c r="C67" s="12" t="s">
        <v>151</v>
      </c>
      <c r="D67" s="51" t="s">
        <v>152</v>
      </c>
      <c r="E67" s="14" t="s">
        <v>139</v>
      </c>
      <c r="F67" s="15" t="s">
        <v>87</v>
      </c>
      <c r="G67" s="15"/>
      <c r="H67" s="15" t="s">
        <v>96</v>
      </c>
      <c r="I67" s="60"/>
      <c r="J67" s="226">
        <v>0</v>
      </c>
      <c r="K67" s="227"/>
      <c r="L67" s="226">
        <v>0</v>
      </c>
      <c r="M67" s="227"/>
      <c r="N67" s="226">
        <v>0</v>
      </c>
      <c r="O67" s="227"/>
      <c r="P67" s="83">
        <f>IF($H67="貸",J67+N67-L67,IF($H67="借",J67+L67-N67,""))</f>
        <v>0</v>
      </c>
      <c r="Q67" s="85"/>
      <c r="R67" s="226">
        <v>20000</v>
      </c>
      <c r="S67" s="227"/>
      <c r="T67" s="226">
        <v>0</v>
      </c>
      <c r="U67" s="291"/>
      <c r="V67" s="227"/>
      <c r="W67" s="83">
        <f>IF($H67="貸",P67+T67-R67,IF($H67="借",P67+R67-T67,""))</f>
        <v>20000</v>
      </c>
      <c r="X67" s="84"/>
      <c r="Y67" s="85"/>
    </row>
    <row r="68" spans="3:25" ht="14.25" thickBot="1" x14ac:dyDescent="0.2"/>
    <row r="69" spans="3:25" ht="18" thickBot="1" x14ac:dyDescent="0.2">
      <c r="C69" s="12" t="s">
        <v>153</v>
      </c>
      <c r="D69" s="51" t="s">
        <v>89</v>
      </c>
      <c r="E69" s="14" t="s">
        <v>139</v>
      </c>
      <c r="F69" s="15" t="s">
        <v>87</v>
      </c>
      <c r="G69" s="15"/>
      <c r="H69" s="15" t="s">
        <v>96</v>
      </c>
      <c r="I69" s="60"/>
      <c r="J69" s="226">
        <v>0</v>
      </c>
      <c r="K69" s="227"/>
      <c r="L69" s="226">
        <v>0</v>
      </c>
      <c r="M69" s="227"/>
      <c r="N69" s="226">
        <v>0</v>
      </c>
      <c r="O69" s="227"/>
      <c r="P69" s="83">
        <f>IF($H69="貸",J69+N69-L69,IF($H69="借",J69+L69-N69,""))</f>
        <v>0</v>
      </c>
      <c r="Q69" s="85"/>
      <c r="R69" s="226">
        <v>0</v>
      </c>
      <c r="S69" s="227"/>
      <c r="T69" s="226">
        <v>0</v>
      </c>
      <c r="U69" s="291"/>
      <c r="V69" s="227"/>
      <c r="W69" s="83">
        <f>IF($H69="貸",P69+T69-R69,IF($H69="借",P69+R69-T69,""))</f>
        <v>0</v>
      </c>
      <c r="X69" s="84"/>
      <c r="Y69" s="85"/>
    </row>
    <row r="70" spans="3:25" ht="14.25" thickBot="1" x14ac:dyDescent="0.2"/>
    <row r="71" spans="3:25" ht="18" thickBot="1" x14ac:dyDescent="0.2">
      <c r="C71" s="12" t="s">
        <v>154</v>
      </c>
      <c r="D71" s="51" t="s">
        <v>155</v>
      </c>
      <c r="E71" s="14" t="s">
        <v>139</v>
      </c>
      <c r="F71" s="15" t="s">
        <v>87</v>
      </c>
      <c r="G71" s="15"/>
      <c r="H71" s="15" t="s">
        <v>96</v>
      </c>
      <c r="I71" s="60"/>
      <c r="J71" s="226">
        <v>0</v>
      </c>
      <c r="K71" s="227"/>
      <c r="L71" s="226">
        <v>60000</v>
      </c>
      <c r="M71" s="227"/>
      <c r="N71" s="226">
        <v>0</v>
      </c>
      <c r="O71" s="227"/>
      <c r="P71" s="83">
        <f>IF($H71="貸",J71+N71-L71,IF($H71="借",J71+L71-N71,""))</f>
        <v>60000</v>
      </c>
      <c r="Q71" s="85"/>
      <c r="R71" s="226">
        <v>20000</v>
      </c>
      <c r="S71" s="227"/>
      <c r="T71" s="226">
        <v>0</v>
      </c>
      <c r="U71" s="291"/>
      <c r="V71" s="227"/>
      <c r="W71" s="83">
        <f>IF($H71="貸",P71+T71-R71,IF($H71="借",P71+R71-T71,""))</f>
        <v>80000</v>
      </c>
      <c r="X71" s="84"/>
      <c r="Y71" s="85"/>
    </row>
    <row r="72" spans="3:25" ht="14.25" thickBot="1" x14ac:dyDescent="0.2"/>
    <row r="73" spans="3:25" ht="18" thickBot="1" x14ac:dyDescent="0.2">
      <c r="C73" s="12" t="s">
        <v>156</v>
      </c>
      <c r="D73" s="51" t="s">
        <v>118</v>
      </c>
      <c r="E73" s="14" t="s">
        <v>139</v>
      </c>
      <c r="F73" s="15" t="s">
        <v>87</v>
      </c>
      <c r="G73" s="15"/>
      <c r="H73" s="15" t="s">
        <v>122</v>
      </c>
      <c r="I73" s="60"/>
      <c r="J73" s="226">
        <v>0</v>
      </c>
      <c r="K73" s="227"/>
      <c r="L73" s="226"/>
      <c r="M73" s="227"/>
      <c r="N73" s="226">
        <v>0</v>
      </c>
      <c r="O73" s="227"/>
      <c r="P73" s="83">
        <f>IF($H73="貸",J73+N73-L73,IF($H73="借",J73+L73-N73,""))</f>
        <v>0</v>
      </c>
      <c r="Q73" s="85"/>
      <c r="R73" s="226"/>
      <c r="S73" s="227"/>
      <c r="T73" s="226">
        <v>20000</v>
      </c>
      <c r="U73" s="291"/>
      <c r="V73" s="227"/>
      <c r="W73" s="83">
        <f>IF($H73="貸",P73+T73-R73,IF($H73="借",P73+R73-T73,""))</f>
        <v>20000</v>
      </c>
      <c r="X73" s="84"/>
      <c r="Y73" s="85"/>
    </row>
    <row r="74" spans="3:25" ht="14.25" thickBot="1" x14ac:dyDescent="0.2"/>
    <row r="75" spans="3:25" ht="18" thickBot="1" x14ac:dyDescent="0.2">
      <c r="C75" s="12" t="s">
        <v>158</v>
      </c>
      <c r="D75" s="51" t="s">
        <v>157</v>
      </c>
      <c r="E75" s="14" t="s">
        <v>139</v>
      </c>
      <c r="F75" s="15" t="s">
        <v>87</v>
      </c>
      <c r="G75" s="15" t="s">
        <v>173</v>
      </c>
      <c r="H75" s="15" t="s">
        <v>96</v>
      </c>
      <c r="I75" s="60"/>
      <c r="J75" s="83">
        <f>SUM(J69:K73)</f>
        <v>0</v>
      </c>
      <c r="K75" s="85"/>
      <c r="L75" s="83">
        <f>SUM(L67:M73)</f>
        <v>60000</v>
      </c>
      <c r="M75" s="85"/>
      <c r="N75" s="83">
        <f>SUM(N67:O73)</f>
        <v>0</v>
      </c>
      <c r="O75" s="85"/>
      <c r="P75" s="83">
        <f>IF($H75="貸",J75+N75-L75,IF($H75="借",J75+L75-N75,""))</f>
        <v>60000</v>
      </c>
      <c r="Q75" s="85"/>
      <c r="R75" s="83">
        <f>SUM(R69:S73)</f>
        <v>20000</v>
      </c>
      <c r="S75" s="85"/>
      <c r="T75" s="83">
        <v>20000</v>
      </c>
      <c r="U75" s="84"/>
      <c r="V75" s="85"/>
      <c r="W75" s="83">
        <f>IF($H75="貸",P75+T75-R75,IF($H75="借",P75+R75-T75,""))</f>
        <v>60000</v>
      </c>
      <c r="X75" s="84"/>
      <c r="Y75" s="85"/>
    </row>
    <row r="78" spans="3:25" ht="24" x14ac:dyDescent="0.15">
      <c r="C78" s="58" t="s">
        <v>175</v>
      </c>
    </row>
    <row r="80" spans="3:25" ht="14.25" thickBot="1" x14ac:dyDescent="0.2"/>
    <row r="81" spans="3:25" x14ac:dyDescent="0.15">
      <c r="C81" s="229" t="s">
        <v>17</v>
      </c>
      <c r="D81" s="247" t="s">
        <v>18</v>
      </c>
      <c r="E81" s="248" t="s">
        <v>19</v>
      </c>
      <c r="F81" s="248" t="s">
        <v>20</v>
      </c>
      <c r="G81" s="229" t="s">
        <v>172</v>
      </c>
      <c r="H81" s="229" t="s">
        <v>21</v>
      </c>
      <c r="I81" s="232" t="s">
        <v>22</v>
      </c>
      <c r="J81" s="87"/>
      <c r="K81" s="89"/>
      <c r="L81" s="87"/>
      <c r="M81" s="89"/>
      <c r="N81" s="87"/>
      <c r="O81" s="89"/>
      <c r="P81" s="87"/>
      <c r="Q81" s="88"/>
      <c r="R81" s="283" t="s">
        <v>166</v>
      </c>
      <c r="S81" s="283"/>
      <c r="T81" s="283"/>
      <c r="U81" s="101" t="s">
        <v>32</v>
      </c>
      <c r="V81" s="102"/>
      <c r="W81" s="102"/>
      <c r="X81" s="102"/>
      <c r="Y81" s="103"/>
    </row>
    <row r="82" spans="3:25" ht="14.25" x14ac:dyDescent="0.15">
      <c r="C82" s="245"/>
      <c r="D82" s="230"/>
      <c r="E82" s="249"/>
      <c r="F82" s="249"/>
      <c r="G82" s="230"/>
      <c r="H82" s="230"/>
      <c r="I82" s="104"/>
      <c r="J82" s="233" t="s">
        <v>159</v>
      </c>
      <c r="K82" s="234"/>
      <c r="L82" s="287" t="s">
        <v>160</v>
      </c>
      <c r="M82" s="288"/>
      <c r="N82" s="233" t="s">
        <v>161</v>
      </c>
      <c r="O82" s="234"/>
      <c r="P82" s="233" t="s">
        <v>164</v>
      </c>
      <c r="Q82" s="284"/>
      <c r="R82" s="283"/>
      <c r="S82" s="283"/>
      <c r="T82" s="283"/>
      <c r="U82" s="104"/>
      <c r="V82" s="105"/>
      <c r="W82" s="105"/>
      <c r="X82" s="105"/>
      <c r="Y82" s="106"/>
    </row>
    <row r="83" spans="3:25" ht="14.25" thickBot="1" x14ac:dyDescent="0.2">
      <c r="C83" s="246"/>
      <c r="D83" s="231"/>
      <c r="E83" s="250"/>
      <c r="F83" s="250"/>
      <c r="G83" s="231"/>
      <c r="H83" s="231"/>
      <c r="I83" s="107"/>
      <c r="J83" s="237"/>
      <c r="K83" s="238"/>
      <c r="L83" s="237"/>
      <c r="M83" s="238"/>
      <c r="N83" s="237"/>
      <c r="O83" s="238"/>
      <c r="P83" s="285"/>
      <c r="Q83" s="286"/>
      <c r="R83" s="283"/>
      <c r="S83" s="283"/>
      <c r="T83" s="283"/>
      <c r="U83" s="107"/>
      <c r="V83" s="108"/>
      <c r="W83" s="108"/>
      <c r="X83" s="108"/>
      <c r="Y83" s="109"/>
    </row>
    <row r="84" spans="3:25" ht="27" x14ac:dyDescent="0.15">
      <c r="C84" s="7"/>
      <c r="D84" s="7"/>
      <c r="E84" s="7"/>
      <c r="F84" s="7"/>
      <c r="G84" s="7"/>
      <c r="H84" s="7"/>
      <c r="I84" s="7"/>
      <c r="J84" s="224" t="s">
        <v>128</v>
      </c>
      <c r="K84" s="225"/>
      <c r="L84" s="224" t="s">
        <v>135</v>
      </c>
      <c r="M84" s="225"/>
      <c r="N84" s="224" t="s">
        <v>162</v>
      </c>
      <c r="O84" s="225"/>
      <c r="P84" s="224" t="s">
        <v>165</v>
      </c>
      <c r="Q84" s="225"/>
      <c r="U84" s="10" t="s">
        <v>17</v>
      </c>
      <c r="V84" s="8" t="s">
        <v>50</v>
      </c>
      <c r="W84" s="8" t="s">
        <v>51</v>
      </c>
      <c r="X84" s="8" t="s">
        <v>52</v>
      </c>
      <c r="Y84" s="48" t="s">
        <v>53</v>
      </c>
    </row>
    <row r="85" spans="3:25" x14ac:dyDescent="0.15">
      <c r="N85" s="224" t="s">
        <v>163</v>
      </c>
      <c r="O85" s="225"/>
    </row>
    <row r="86" spans="3:25" ht="17.25" x14ac:dyDescent="0.15">
      <c r="D86" s="63" t="s">
        <v>174</v>
      </c>
    </row>
    <row r="87" spans="3:25" ht="14.25" thickBot="1" x14ac:dyDescent="0.2"/>
    <row r="88" spans="3:25" ht="18" thickBot="1" x14ac:dyDescent="0.2">
      <c r="C88" s="12" t="s">
        <v>153</v>
      </c>
      <c r="D88" s="51" t="s">
        <v>89</v>
      </c>
      <c r="E88" s="14" t="s">
        <v>139</v>
      </c>
      <c r="F88" s="15" t="s">
        <v>87</v>
      </c>
      <c r="G88" s="15"/>
      <c r="H88" s="15" t="s">
        <v>96</v>
      </c>
      <c r="I88" s="15"/>
      <c r="J88" s="226"/>
      <c r="K88" s="227"/>
      <c r="L88" s="226"/>
      <c r="M88" s="227"/>
      <c r="N88" s="83">
        <f>IF($H88="貸",L88-J88,IF($H88="借",J88-L88,""))</f>
        <v>0</v>
      </c>
      <c r="O88" s="85"/>
      <c r="P88" s="251" t="str">
        <f>IF(OR(L88=0,L88=""),"",ROUND(N88/L88,2))</f>
        <v/>
      </c>
      <c r="Q88" s="252"/>
      <c r="R88" s="253"/>
      <c r="S88" s="253"/>
      <c r="T88" s="253"/>
      <c r="U88" s="61"/>
      <c r="V88" s="25"/>
      <c r="W88" s="26"/>
      <c r="X88" s="27"/>
      <c r="Y88" s="27"/>
    </row>
    <row r="89" spans="3:25" ht="14.25" thickBot="1" x14ac:dyDescent="0.2"/>
    <row r="90" spans="3:25" ht="24.75" thickBot="1" x14ac:dyDescent="0.2">
      <c r="C90" s="12" t="s">
        <v>154</v>
      </c>
      <c r="D90" s="51" t="s">
        <v>167</v>
      </c>
      <c r="E90" s="14" t="s">
        <v>139</v>
      </c>
      <c r="F90" s="15" t="s">
        <v>87</v>
      </c>
      <c r="G90" s="15"/>
      <c r="H90" s="15" t="s">
        <v>96</v>
      </c>
      <c r="I90" s="15" t="s">
        <v>97</v>
      </c>
      <c r="J90" s="226">
        <v>80000</v>
      </c>
      <c r="K90" s="227"/>
      <c r="L90" s="226">
        <v>102000</v>
      </c>
      <c r="M90" s="227"/>
      <c r="N90" s="83">
        <f>IF($H90="貸",L90-J90,IF($H90="借",J90-L90,""))</f>
        <v>-22000</v>
      </c>
      <c r="O90" s="85"/>
      <c r="P90" s="251">
        <f>IF(OR(L90=0,L90=""),"",ROUND(N90/L90,2))</f>
        <v>-0.22</v>
      </c>
      <c r="Q90" s="289"/>
      <c r="R90" s="290"/>
      <c r="S90" s="253"/>
      <c r="T90" s="253"/>
      <c r="U90" s="61">
        <v>2</v>
      </c>
      <c r="V90" s="25" t="s">
        <v>119</v>
      </c>
      <c r="W90" s="26" t="s">
        <v>168</v>
      </c>
      <c r="X90" s="27" t="s">
        <v>169</v>
      </c>
      <c r="Y90" s="27"/>
    </row>
    <row r="91" spans="3:25" ht="14.25" thickBot="1" x14ac:dyDescent="0.2"/>
    <row r="92" spans="3:25" ht="24.75" thickBot="1" x14ac:dyDescent="0.2">
      <c r="C92" s="12"/>
      <c r="D92" s="62" t="s">
        <v>170</v>
      </c>
      <c r="E92" s="14" t="s">
        <v>139</v>
      </c>
      <c r="F92" s="15" t="s">
        <v>87</v>
      </c>
      <c r="G92" s="15"/>
      <c r="H92" s="15" t="s">
        <v>96</v>
      </c>
      <c r="I92" s="15"/>
      <c r="J92" s="83">
        <f>SUM(J88:K90)</f>
        <v>80000</v>
      </c>
      <c r="K92" s="85"/>
      <c r="L92" s="83">
        <f>SUM(L88:M90)</f>
        <v>102000</v>
      </c>
      <c r="M92" s="85"/>
      <c r="N92" s="83">
        <f>IF($H92="貸",L92-J92,IF($H92="借",J92-L92,""))</f>
        <v>-22000</v>
      </c>
      <c r="O92" s="85"/>
      <c r="P92" s="251">
        <f>IF(OR(L92=0,L92=""),"",ROUND(N92/L92,2))</f>
        <v>-0.22</v>
      </c>
      <c r="Q92" s="289"/>
      <c r="R92" s="290"/>
      <c r="S92" s="253"/>
      <c r="T92" s="253"/>
      <c r="U92" s="61">
        <v>2</v>
      </c>
      <c r="V92" s="25" t="s">
        <v>119</v>
      </c>
      <c r="W92" s="26" t="s">
        <v>168</v>
      </c>
      <c r="X92" s="27" t="s">
        <v>169</v>
      </c>
      <c r="Y92" s="27"/>
    </row>
    <row r="93" spans="3:25" ht="14.25" thickBot="1" x14ac:dyDescent="0.2"/>
    <row r="94" spans="3:25" ht="36.75" thickBot="1" x14ac:dyDescent="0.2">
      <c r="C94" s="12" t="s">
        <v>156</v>
      </c>
      <c r="D94" s="51" t="s">
        <v>118</v>
      </c>
      <c r="E94" s="14" t="s">
        <v>139</v>
      </c>
      <c r="F94" s="15" t="s">
        <v>87</v>
      </c>
      <c r="G94" s="15"/>
      <c r="H94" s="15" t="s">
        <v>122</v>
      </c>
      <c r="I94" s="15"/>
      <c r="J94" s="226">
        <v>20000</v>
      </c>
      <c r="K94" s="227"/>
      <c r="L94" s="226">
        <v>12000</v>
      </c>
      <c r="M94" s="227"/>
      <c r="N94" s="83">
        <f>IF($H94="貸",L94-J94,IF($H94="借",J94-L94,""))</f>
        <v>-8000</v>
      </c>
      <c r="O94" s="85"/>
      <c r="P94" s="251">
        <f>IF(OR(L94=0,L94=""),"",ROUND(N94/L94,2))</f>
        <v>-0.67</v>
      </c>
      <c r="Q94" s="252"/>
      <c r="R94" s="253"/>
      <c r="S94" s="253"/>
      <c r="T94" s="253"/>
      <c r="U94" s="61">
        <v>2</v>
      </c>
      <c r="V94" s="25" t="s">
        <v>119</v>
      </c>
      <c r="W94" s="26" t="s">
        <v>171</v>
      </c>
      <c r="X94" s="27" t="s">
        <v>124</v>
      </c>
      <c r="Y94" s="27"/>
    </row>
    <row r="95" spans="3:25" ht="14.25" thickBot="1" x14ac:dyDescent="0.2"/>
    <row r="96" spans="3:25" ht="24.75" thickBot="1" x14ac:dyDescent="0.2">
      <c r="C96" s="12" t="s">
        <v>158</v>
      </c>
      <c r="D96" s="51" t="s">
        <v>157</v>
      </c>
      <c r="E96" s="14" t="s">
        <v>139</v>
      </c>
      <c r="F96" s="15" t="s">
        <v>87</v>
      </c>
      <c r="G96" s="15" t="s">
        <v>173</v>
      </c>
      <c r="H96" s="15" t="s">
        <v>96</v>
      </c>
      <c r="I96" s="60"/>
      <c r="J96" s="83">
        <f>J92-J94</f>
        <v>60000</v>
      </c>
      <c r="K96" s="85"/>
      <c r="L96" s="83">
        <f>L92-L94</f>
        <v>90000</v>
      </c>
      <c r="M96" s="85"/>
      <c r="N96" s="83">
        <f>IF($H96="貸",L96-J96,IF($H96="借",J96-L96,""))</f>
        <v>-30000</v>
      </c>
      <c r="O96" s="85"/>
      <c r="P96" s="251">
        <f>IF(OR(L96=0,L96=""),"",ROUND(N96/L96,2))</f>
        <v>-0.33</v>
      </c>
      <c r="Q96" s="252"/>
      <c r="R96" s="253"/>
      <c r="S96" s="253"/>
      <c r="T96" s="253"/>
      <c r="U96" s="61">
        <v>2</v>
      </c>
      <c r="V96" s="25" t="s">
        <v>119</v>
      </c>
      <c r="W96" s="26" t="s">
        <v>185</v>
      </c>
      <c r="X96" s="27"/>
      <c r="Y96" s="27"/>
    </row>
    <row r="98" spans="3:17" ht="0.6" customHeight="1" x14ac:dyDescent="0.2"/>
    <row r="99" spans="3:17" ht="16.899999999999999" customHeight="1" x14ac:dyDescent="0.15"/>
    <row r="100" spans="3:17" ht="24.6" customHeight="1" x14ac:dyDescent="0.15">
      <c r="C100" s="58" t="s">
        <v>225</v>
      </c>
    </row>
    <row r="101" spans="3:17" ht="16.899999999999999" customHeight="1" x14ac:dyDescent="0.15"/>
    <row r="102" spans="3:17" ht="16.899999999999999" customHeight="1" thickBot="1" x14ac:dyDescent="0.2"/>
    <row r="103" spans="3:17" ht="16.899999999999999" customHeight="1" x14ac:dyDescent="0.15">
      <c r="C103" s="263" t="s">
        <v>17</v>
      </c>
      <c r="D103" s="266" t="s">
        <v>226</v>
      </c>
      <c r="E103" s="269" t="s">
        <v>227</v>
      </c>
      <c r="F103" s="270"/>
      <c r="G103" s="270"/>
      <c r="H103" s="270"/>
      <c r="I103" s="270"/>
      <c r="J103" s="270"/>
      <c r="K103" s="271"/>
      <c r="L103" s="269" t="s">
        <v>228</v>
      </c>
      <c r="M103" s="271"/>
      <c r="N103" s="278" t="s">
        <v>229</v>
      </c>
      <c r="O103" s="270"/>
      <c r="P103" s="270"/>
      <c r="Q103" s="271"/>
    </row>
    <row r="104" spans="3:17" ht="16.899999999999999" customHeight="1" x14ac:dyDescent="0.15">
      <c r="C104" s="264"/>
      <c r="D104" s="267"/>
      <c r="E104" s="272"/>
      <c r="F104" s="273"/>
      <c r="G104" s="273"/>
      <c r="H104" s="273"/>
      <c r="I104" s="273"/>
      <c r="J104" s="273"/>
      <c r="K104" s="274"/>
      <c r="L104" s="272"/>
      <c r="M104" s="274"/>
      <c r="N104" s="272"/>
      <c r="O104" s="273"/>
      <c r="P104" s="273"/>
      <c r="Q104" s="274"/>
    </row>
    <row r="105" spans="3:17" ht="16.899999999999999" customHeight="1" thickBot="1" x14ac:dyDescent="0.2">
      <c r="C105" s="265"/>
      <c r="D105" s="268"/>
      <c r="E105" s="275"/>
      <c r="F105" s="276"/>
      <c r="G105" s="276"/>
      <c r="H105" s="276"/>
      <c r="I105" s="276"/>
      <c r="J105" s="276"/>
      <c r="K105" s="277"/>
      <c r="L105" s="275"/>
      <c r="M105" s="277"/>
      <c r="N105" s="275"/>
      <c r="O105" s="276"/>
      <c r="P105" s="276"/>
      <c r="Q105" s="277"/>
    </row>
    <row r="106" spans="3:17" ht="16.149999999999999" customHeight="1" thickBot="1" x14ac:dyDescent="0.2"/>
    <row r="107" spans="3:17" ht="27.6" customHeight="1" thickBot="1" x14ac:dyDescent="0.2">
      <c r="C107" s="81"/>
      <c r="D107" s="82" t="s">
        <v>230</v>
      </c>
      <c r="E107" s="209">
        <f>+J90</f>
        <v>80000</v>
      </c>
      <c r="F107" s="210"/>
      <c r="G107" s="210"/>
      <c r="H107" s="210"/>
      <c r="I107" s="210"/>
      <c r="J107" s="210"/>
      <c r="K107" s="211"/>
      <c r="L107" s="279">
        <v>0.08</v>
      </c>
      <c r="M107" s="280"/>
      <c r="N107" s="241">
        <f>ROUND(E107*L107,0)</f>
        <v>6400</v>
      </c>
      <c r="O107" s="281"/>
      <c r="P107" s="281"/>
      <c r="Q107" s="282"/>
    </row>
    <row r="108" spans="3:17" ht="22.9" customHeight="1" x14ac:dyDescent="0.15"/>
    <row r="109" spans="3:17" ht="31.9" customHeight="1" x14ac:dyDescent="0.15"/>
    <row r="110" spans="3:17" ht="24" x14ac:dyDescent="0.15">
      <c r="C110" s="58" t="s">
        <v>188</v>
      </c>
    </row>
    <row r="112" spans="3:17" ht="1.1499999999999999" customHeight="1" thickBot="1" x14ac:dyDescent="0.2"/>
    <row r="113" spans="3:25" x14ac:dyDescent="0.15">
      <c r="C113" s="138" t="s">
        <v>17</v>
      </c>
      <c r="D113" s="141" t="s">
        <v>176</v>
      </c>
      <c r="E113" s="254" t="s">
        <v>177</v>
      </c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6"/>
    </row>
    <row r="114" spans="3:25" x14ac:dyDescent="0.15">
      <c r="C114" s="139"/>
      <c r="D114" s="142"/>
      <c r="E114" s="257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9"/>
    </row>
    <row r="115" spans="3:25" ht="14.25" thickBot="1" x14ac:dyDescent="0.2">
      <c r="C115" s="140"/>
      <c r="D115" s="143"/>
      <c r="E115" s="260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2"/>
    </row>
    <row r="116" spans="3:25" ht="14.25" thickBot="1" x14ac:dyDescent="0.2"/>
    <row r="117" spans="3:25" ht="21" x14ac:dyDescent="0.15">
      <c r="C117" s="120">
        <v>1</v>
      </c>
      <c r="D117" s="123" t="s">
        <v>187</v>
      </c>
      <c r="E117" s="71" t="s">
        <v>178</v>
      </c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5"/>
    </row>
    <row r="118" spans="3:25" ht="14.25" thickBot="1" x14ac:dyDescent="0.2">
      <c r="C118" s="121"/>
      <c r="D118" s="124"/>
      <c r="E118" s="72"/>
      <c r="Y118" s="73"/>
    </row>
    <row r="119" spans="3:25" ht="21.75" thickBot="1" x14ac:dyDescent="0.2">
      <c r="C119" s="121"/>
      <c r="D119" s="124"/>
      <c r="E119" s="74" t="s">
        <v>179</v>
      </c>
      <c r="K119" s="241">
        <f>+J96</f>
        <v>60000</v>
      </c>
      <c r="L119" s="242"/>
      <c r="M119" s="69" t="s">
        <v>181</v>
      </c>
      <c r="N119" s="69" t="s">
        <v>182</v>
      </c>
      <c r="O119" s="243">
        <f>ABS(P96)</f>
        <v>0.33</v>
      </c>
      <c r="P119" s="244"/>
      <c r="Q119" s="70" t="str">
        <f>IF(P96&lt;0,"減",IF(P96&gt;0,"増",IF(P96=0,"同水準","")))</f>
        <v>減</v>
      </c>
      <c r="R119" s="69" t="s">
        <v>183</v>
      </c>
      <c r="Y119" s="73"/>
    </row>
    <row r="120" spans="3:25" ht="14.25" thickBot="1" x14ac:dyDescent="0.2">
      <c r="C120" s="121"/>
      <c r="D120" s="124"/>
      <c r="E120" s="72"/>
      <c r="Y120" s="73"/>
    </row>
    <row r="121" spans="3:25" ht="21.75" thickBot="1" x14ac:dyDescent="0.2">
      <c r="C121" s="121"/>
      <c r="D121" s="124"/>
      <c r="E121" s="75" t="s">
        <v>184</v>
      </c>
      <c r="K121" s="153" t="str">
        <f>+W96</f>
        <v>売上減少・キャンセル</v>
      </c>
      <c r="L121" s="154"/>
      <c r="M121" s="154"/>
      <c r="N121" s="154"/>
      <c r="O121" s="154"/>
      <c r="P121" s="154"/>
      <c r="Q121" s="155"/>
      <c r="R121" s="69" t="s">
        <v>186</v>
      </c>
      <c r="T121" s="69" t="s">
        <v>178</v>
      </c>
      <c r="Y121" s="73"/>
    </row>
    <row r="122" spans="3:25" x14ac:dyDescent="0.15">
      <c r="C122" s="121"/>
      <c r="D122" s="124"/>
      <c r="E122" s="72"/>
      <c r="Y122" s="73"/>
    </row>
    <row r="123" spans="3:25" ht="14.25" thickBot="1" x14ac:dyDescent="0.2">
      <c r="C123" s="122"/>
      <c r="D123" s="125"/>
      <c r="E123" s="66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8"/>
    </row>
    <row r="125" spans="3:25" ht="18.600000000000001" customHeight="1" x14ac:dyDescent="0.15"/>
    <row r="126" spans="3:25" ht="24" x14ac:dyDescent="0.15">
      <c r="C126" s="58" t="s">
        <v>189</v>
      </c>
      <c r="E126" s="69"/>
    </row>
    <row r="128" spans="3:25" ht="12.6" customHeight="1" thickBot="1" x14ac:dyDescent="0.2"/>
    <row r="129" spans="3:16" x14ac:dyDescent="0.15">
      <c r="C129" s="229" t="s">
        <v>17</v>
      </c>
      <c r="D129" s="247" t="s">
        <v>18</v>
      </c>
      <c r="E129" s="248" t="s">
        <v>19</v>
      </c>
      <c r="F129" s="248" t="s">
        <v>20</v>
      </c>
      <c r="G129" s="229" t="s">
        <v>172</v>
      </c>
      <c r="H129" s="229" t="s">
        <v>21</v>
      </c>
      <c r="I129" s="232" t="s">
        <v>22</v>
      </c>
      <c r="J129" s="87"/>
      <c r="K129" s="89"/>
      <c r="L129" s="87"/>
      <c r="M129" s="89"/>
      <c r="N129" s="87"/>
      <c r="O129" s="89"/>
    </row>
    <row r="130" spans="3:16" ht="14.25" x14ac:dyDescent="0.15">
      <c r="C130" s="245"/>
      <c r="D130" s="230"/>
      <c r="E130" s="249"/>
      <c r="F130" s="249"/>
      <c r="G130" s="230"/>
      <c r="H130" s="230"/>
      <c r="I130" s="104"/>
      <c r="J130" s="233" t="s">
        <v>190</v>
      </c>
      <c r="K130" s="234"/>
      <c r="L130" s="235" t="s">
        <v>192</v>
      </c>
      <c r="M130" s="236"/>
      <c r="N130" s="233" t="s">
        <v>194</v>
      </c>
      <c r="O130" s="234"/>
    </row>
    <row r="131" spans="3:16" x14ac:dyDescent="0.15">
      <c r="C131" s="246"/>
      <c r="D131" s="231"/>
      <c r="E131" s="250"/>
      <c r="F131" s="250"/>
      <c r="G131" s="231"/>
      <c r="H131" s="231"/>
      <c r="I131" s="107"/>
      <c r="J131" s="237" t="s">
        <v>191</v>
      </c>
      <c r="K131" s="238"/>
      <c r="L131" s="239" t="s">
        <v>193</v>
      </c>
      <c r="M131" s="240"/>
      <c r="N131" s="237"/>
      <c r="O131" s="238"/>
    </row>
    <row r="132" spans="3:16" x14ac:dyDescent="0.15">
      <c r="C132" s="7"/>
      <c r="D132" s="7"/>
      <c r="E132" s="7"/>
      <c r="F132" s="7"/>
      <c r="G132" s="7"/>
      <c r="H132" s="7"/>
      <c r="I132" s="7"/>
      <c r="J132" s="224" t="s">
        <v>128</v>
      </c>
      <c r="K132" s="225"/>
      <c r="L132" s="224" t="s">
        <v>135</v>
      </c>
      <c r="M132" s="225"/>
      <c r="N132" s="224" t="s">
        <v>195</v>
      </c>
      <c r="O132" s="225"/>
    </row>
    <row r="134" spans="3:16" ht="17.25" x14ac:dyDescent="0.15">
      <c r="D134" s="63" t="s">
        <v>196</v>
      </c>
      <c r="L134" s="59" t="s">
        <v>197</v>
      </c>
    </row>
    <row r="135" spans="3:16" ht="14.25" thickBot="1" x14ac:dyDescent="0.2">
      <c r="L135" s="228" t="s">
        <v>79</v>
      </c>
      <c r="M135" s="228"/>
    </row>
    <row r="136" spans="3:16" ht="18" thickBot="1" x14ac:dyDescent="0.2">
      <c r="C136" s="12" t="s">
        <v>153</v>
      </c>
      <c r="D136" s="51" t="s">
        <v>89</v>
      </c>
      <c r="E136" s="14" t="s">
        <v>139</v>
      </c>
      <c r="F136" s="15" t="s">
        <v>87</v>
      </c>
      <c r="G136" s="15"/>
      <c r="H136" s="15" t="s">
        <v>96</v>
      </c>
      <c r="I136" s="15"/>
      <c r="J136" s="226">
        <v>0</v>
      </c>
      <c r="K136" s="227"/>
      <c r="L136" s="83">
        <f>+W67</f>
        <v>20000</v>
      </c>
      <c r="M136" s="85"/>
      <c r="N136" s="83">
        <f>+L136-J136</f>
        <v>20000</v>
      </c>
      <c r="O136" s="85"/>
    </row>
    <row r="138" spans="3:16" ht="7.9" customHeight="1" x14ac:dyDescent="0.15"/>
    <row r="141" spans="3:16" ht="24" x14ac:dyDescent="0.15">
      <c r="C141" s="58" t="s">
        <v>198</v>
      </c>
    </row>
    <row r="142" spans="3:16" ht="14.25" thickBot="1" x14ac:dyDescent="0.2"/>
    <row r="143" spans="3:16" ht="19.5" thickBot="1" x14ac:dyDescent="0.2">
      <c r="D143" s="212" t="s">
        <v>205</v>
      </c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4"/>
    </row>
    <row r="144" spans="3:16" ht="14.25" thickBot="1" x14ac:dyDescent="0.2"/>
    <row r="145" spans="4:16" ht="14.25" thickBot="1" x14ac:dyDescent="0.2">
      <c r="D145" s="96" t="s">
        <v>199</v>
      </c>
      <c r="E145" s="97"/>
      <c r="F145" s="97"/>
      <c r="G145" s="97"/>
      <c r="H145" s="97"/>
      <c r="I145" s="97"/>
      <c r="J145" s="98"/>
      <c r="K145" s="96" t="s">
        <v>200</v>
      </c>
      <c r="L145" s="97"/>
      <c r="M145" s="97"/>
      <c r="N145" s="97"/>
      <c r="O145" s="97"/>
      <c r="P145" s="98"/>
    </row>
    <row r="146" spans="4:16" ht="14.25" thickBot="1" x14ac:dyDescent="0.2">
      <c r="D146" s="76" t="s">
        <v>201</v>
      </c>
      <c r="E146" s="96" t="s">
        <v>202</v>
      </c>
      <c r="F146" s="97"/>
      <c r="G146" s="97"/>
      <c r="H146" s="97"/>
      <c r="I146" s="97"/>
      <c r="J146" s="98"/>
      <c r="K146" s="96" t="s">
        <v>201</v>
      </c>
      <c r="L146" s="97"/>
      <c r="M146" s="98"/>
      <c r="N146" s="96" t="s">
        <v>202</v>
      </c>
      <c r="O146" s="97"/>
      <c r="P146" s="98"/>
    </row>
    <row r="147" spans="4:16" ht="14.25" thickBot="1" x14ac:dyDescent="0.2"/>
    <row r="148" spans="4:16" ht="18" thickBot="1" x14ac:dyDescent="0.2">
      <c r="D148" s="76"/>
      <c r="E148" s="197"/>
      <c r="F148" s="198"/>
      <c r="G148" s="198"/>
      <c r="H148" s="198"/>
      <c r="I148" s="198"/>
      <c r="J148" s="199"/>
      <c r="K148" s="206" t="s">
        <v>206</v>
      </c>
      <c r="L148" s="207"/>
      <c r="M148" s="208"/>
      <c r="N148" s="215">
        <f>+N136</f>
        <v>20000</v>
      </c>
      <c r="O148" s="216"/>
      <c r="P148" s="217"/>
    </row>
    <row r="149" spans="4:16" ht="19.5" thickBot="1" x14ac:dyDescent="0.2">
      <c r="D149" s="78" t="s">
        <v>207</v>
      </c>
      <c r="E149" s="221">
        <f>+N148</f>
        <v>20000</v>
      </c>
      <c r="F149" s="222"/>
      <c r="G149" s="222"/>
      <c r="H149" s="222"/>
      <c r="I149" s="222"/>
      <c r="J149" s="223"/>
      <c r="K149" s="96"/>
      <c r="L149" s="97"/>
      <c r="M149" s="98"/>
      <c r="N149" s="200"/>
      <c r="O149" s="201"/>
      <c r="P149" s="202"/>
    </row>
    <row r="150" spans="4:16" ht="14.25" thickBot="1" x14ac:dyDescent="0.2">
      <c r="D150" s="76"/>
      <c r="E150" s="197"/>
      <c r="F150" s="198"/>
      <c r="G150" s="198"/>
      <c r="H150" s="198"/>
      <c r="I150" s="198"/>
      <c r="J150" s="199"/>
      <c r="K150" s="96"/>
      <c r="L150" s="97"/>
      <c r="M150" s="98"/>
      <c r="N150" s="200"/>
      <c r="O150" s="201"/>
      <c r="P150" s="202"/>
    </row>
    <row r="151" spans="4:16" ht="14.25" thickBot="1" x14ac:dyDescent="0.2">
      <c r="D151" s="77" t="s">
        <v>203</v>
      </c>
      <c r="E151" s="83">
        <f>SUM(E148:J150)</f>
        <v>20000</v>
      </c>
      <c r="F151" s="84"/>
      <c r="G151" s="84"/>
      <c r="H151" s="84"/>
      <c r="I151" s="84"/>
      <c r="J151" s="85"/>
      <c r="K151" s="203" t="s">
        <v>204</v>
      </c>
      <c r="L151" s="204"/>
      <c r="M151" s="205"/>
      <c r="N151" s="83">
        <f>SUM(N148:P150)</f>
        <v>20000</v>
      </c>
      <c r="O151" s="84"/>
      <c r="P151" s="85"/>
    </row>
    <row r="154" spans="4:16" ht="14.25" thickBot="1" x14ac:dyDescent="0.2"/>
    <row r="155" spans="4:16" ht="21.75" thickBot="1" x14ac:dyDescent="0.2">
      <c r="D155" s="218" t="s">
        <v>208</v>
      </c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20"/>
    </row>
    <row r="158" spans="4:16" ht="14.25" thickBot="1" x14ac:dyDescent="0.2"/>
    <row r="159" spans="4:16" ht="19.5" thickBot="1" x14ac:dyDescent="0.2">
      <c r="D159" s="212" t="s">
        <v>205</v>
      </c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4"/>
    </row>
    <row r="160" spans="4:16" ht="14.25" thickBot="1" x14ac:dyDescent="0.2"/>
    <row r="161" spans="3:19" ht="14.25" thickBot="1" x14ac:dyDescent="0.2">
      <c r="D161" s="96" t="s">
        <v>199</v>
      </c>
      <c r="E161" s="97"/>
      <c r="F161" s="97"/>
      <c r="G161" s="97"/>
      <c r="H161" s="97"/>
      <c r="I161" s="97"/>
      <c r="J161" s="98"/>
      <c r="K161" s="96" t="s">
        <v>200</v>
      </c>
      <c r="L161" s="97"/>
      <c r="M161" s="97"/>
      <c r="N161" s="97"/>
      <c r="O161" s="97"/>
      <c r="P161" s="98"/>
    </row>
    <row r="162" spans="3:19" ht="14.25" thickBot="1" x14ac:dyDescent="0.2">
      <c r="D162" s="76" t="s">
        <v>201</v>
      </c>
      <c r="E162" s="96" t="s">
        <v>202</v>
      </c>
      <c r="F162" s="97"/>
      <c r="G162" s="97"/>
      <c r="H162" s="97"/>
      <c r="I162" s="97"/>
      <c r="J162" s="98"/>
      <c r="K162" s="96" t="s">
        <v>201</v>
      </c>
      <c r="L162" s="97"/>
      <c r="M162" s="98"/>
      <c r="N162" s="96" t="s">
        <v>202</v>
      </c>
      <c r="O162" s="97"/>
      <c r="P162" s="98"/>
    </row>
    <row r="163" spans="3:19" ht="14.25" thickBot="1" x14ac:dyDescent="0.2"/>
    <row r="164" spans="3:19" ht="21.75" thickBot="1" x14ac:dyDescent="0.2">
      <c r="D164" s="76"/>
      <c r="E164" s="197"/>
      <c r="F164" s="198"/>
      <c r="G164" s="198"/>
      <c r="H164" s="198"/>
      <c r="I164" s="198"/>
      <c r="J164" s="199"/>
      <c r="K164" s="206" t="s">
        <v>206</v>
      </c>
      <c r="L164" s="207"/>
      <c r="M164" s="208"/>
      <c r="N164" s="209">
        <f>+N136</f>
        <v>20000</v>
      </c>
      <c r="O164" s="210"/>
      <c r="P164" s="211"/>
    </row>
    <row r="165" spans="3:19" ht="21.75" thickBot="1" x14ac:dyDescent="0.2">
      <c r="D165" s="76"/>
      <c r="E165" s="197"/>
      <c r="F165" s="198"/>
      <c r="G165" s="198"/>
      <c r="H165" s="198"/>
      <c r="I165" s="198"/>
      <c r="J165" s="199"/>
      <c r="K165" s="206" t="s">
        <v>207</v>
      </c>
      <c r="L165" s="207"/>
      <c r="M165" s="208"/>
      <c r="N165" s="209">
        <f>+N167-N164</f>
        <v>-20000</v>
      </c>
      <c r="O165" s="210"/>
      <c r="P165" s="211"/>
    </row>
    <row r="166" spans="3:19" ht="14.25" thickBot="1" x14ac:dyDescent="0.2">
      <c r="D166" s="76"/>
      <c r="E166" s="197"/>
      <c r="F166" s="198"/>
      <c r="G166" s="198"/>
      <c r="H166" s="198"/>
      <c r="I166" s="198"/>
      <c r="J166" s="199"/>
      <c r="K166" s="96"/>
      <c r="L166" s="97"/>
      <c r="M166" s="98"/>
      <c r="N166" s="200"/>
      <c r="O166" s="201"/>
      <c r="P166" s="202"/>
    </row>
    <row r="167" spans="3:19" ht="14.25" thickBot="1" x14ac:dyDescent="0.2">
      <c r="D167" s="77" t="s">
        <v>203</v>
      </c>
      <c r="E167" s="83">
        <f>SUM(E164:J166)</f>
        <v>0</v>
      </c>
      <c r="F167" s="84"/>
      <c r="G167" s="84"/>
      <c r="H167" s="84"/>
      <c r="I167" s="84"/>
      <c r="J167" s="85"/>
      <c r="K167" s="203" t="s">
        <v>204</v>
      </c>
      <c r="L167" s="204"/>
      <c r="M167" s="205"/>
      <c r="N167" s="83">
        <f>+E167</f>
        <v>0</v>
      </c>
      <c r="O167" s="84"/>
      <c r="P167" s="85"/>
    </row>
    <row r="171" spans="3:19" ht="24" x14ac:dyDescent="0.15">
      <c r="C171" s="58" t="s">
        <v>209</v>
      </c>
    </row>
    <row r="174" spans="3:19" ht="14.25" thickBot="1" x14ac:dyDescent="0.2"/>
    <row r="175" spans="3:19" x14ac:dyDescent="0.15">
      <c r="C175" s="156" t="s">
        <v>17</v>
      </c>
      <c r="D175" s="159" t="s">
        <v>18</v>
      </c>
      <c r="E175" s="162" t="s">
        <v>210</v>
      </c>
      <c r="F175" s="163"/>
      <c r="G175" s="163"/>
      <c r="H175" s="163"/>
      <c r="I175" s="163"/>
      <c r="J175" s="163"/>
      <c r="K175" s="163"/>
      <c r="L175" s="164"/>
      <c r="M175" s="171" t="s">
        <v>211</v>
      </c>
      <c r="N175" s="172"/>
      <c r="O175" s="172"/>
      <c r="P175" s="172"/>
      <c r="Q175" s="172"/>
      <c r="R175" s="172"/>
      <c r="S175" s="173"/>
    </row>
    <row r="176" spans="3:19" x14ac:dyDescent="0.15">
      <c r="C176" s="157"/>
      <c r="D176" s="160"/>
      <c r="E176" s="165"/>
      <c r="F176" s="166"/>
      <c r="G176" s="166"/>
      <c r="H176" s="166"/>
      <c r="I176" s="166"/>
      <c r="J176" s="166"/>
      <c r="K176" s="166"/>
      <c r="L176" s="167"/>
      <c r="M176" s="174"/>
      <c r="N176" s="175"/>
      <c r="O176" s="175"/>
      <c r="P176" s="175"/>
      <c r="Q176" s="175"/>
      <c r="R176" s="175"/>
      <c r="S176" s="176"/>
    </row>
    <row r="177" spans="3:25" ht="14.25" thickBot="1" x14ac:dyDescent="0.2">
      <c r="C177" s="158"/>
      <c r="D177" s="161"/>
      <c r="E177" s="168"/>
      <c r="F177" s="169"/>
      <c r="G177" s="169"/>
      <c r="H177" s="169"/>
      <c r="I177" s="169"/>
      <c r="J177" s="169"/>
      <c r="K177" s="169"/>
      <c r="L177" s="170"/>
      <c r="M177" s="177"/>
      <c r="N177" s="178"/>
      <c r="O177" s="178"/>
      <c r="P177" s="178"/>
      <c r="Q177" s="178"/>
      <c r="R177" s="178"/>
      <c r="S177" s="179"/>
    </row>
    <row r="178" spans="3:25" ht="14.25" thickBot="1" x14ac:dyDescent="0.2"/>
    <row r="179" spans="3:25" ht="16.149999999999999" customHeight="1" x14ac:dyDescent="0.15">
      <c r="C179" s="183"/>
      <c r="D179" s="180" t="s">
        <v>212</v>
      </c>
      <c r="E179" s="184">
        <f>+N165</f>
        <v>-20000</v>
      </c>
      <c r="F179" s="185"/>
      <c r="G179" s="185"/>
      <c r="H179" s="185"/>
      <c r="I179" s="185"/>
      <c r="J179" s="185"/>
      <c r="K179" s="185"/>
      <c r="L179" s="186"/>
      <c r="M179" s="113" t="s">
        <v>213</v>
      </c>
      <c r="N179" s="114"/>
      <c r="O179" s="114"/>
      <c r="P179" s="114"/>
      <c r="Q179" s="64"/>
      <c r="R179" s="64"/>
      <c r="S179" s="65"/>
    </row>
    <row r="180" spans="3:25" ht="13.15" customHeight="1" x14ac:dyDescent="0.15">
      <c r="C180" s="124"/>
      <c r="D180" s="181"/>
      <c r="E180" s="187"/>
      <c r="F180" s="188"/>
      <c r="G180" s="188"/>
      <c r="H180" s="188"/>
      <c r="I180" s="188"/>
      <c r="J180" s="188"/>
      <c r="K180" s="188"/>
      <c r="L180" s="189"/>
      <c r="M180" s="115"/>
      <c r="N180" s="116"/>
      <c r="O180" s="116"/>
      <c r="P180" s="116"/>
      <c r="S180" s="73"/>
    </row>
    <row r="181" spans="3:25" x14ac:dyDescent="0.15">
      <c r="C181" s="124"/>
      <c r="D181" s="181"/>
      <c r="E181" s="187"/>
      <c r="F181" s="188"/>
      <c r="G181" s="188"/>
      <c r="H181" s="188"/>
      <c r="I181" s="188"/>
      <c r="J181" s="188"/>
      <c r="K181" s="188"/>
      <c r="L181" s="189"/>
      <c r="M181" s="193" t="s">
        <v>217</v>
      </c>
      <c r="N181" s="194"/>
      <c r="O181" s="194"/>
      <c r="P181" s="194"/>
      <c r="Q181" s="136">
        <v>2.2000000000000002</v>
      </c>
      <c r="R181" s="136"/>
      <c r="S181" s="99" t="s">
        <v>215</v>
      </c>
    </row>
    <row r="182" spans="3:25" ht="33" customHeight="1" thickBot="1" x14ac:dyDescent="0.2">
      <c r="C182" s="125"/>
      <c r="D182" s="182"/>
      <c r="E182" s="190"/>
      <c r="F182" s="191"/>
      <c r="G182" s="191"/>
      <c r="H182" s="191"/>
      <c r="I182" s="191"/>
      <c r="J182" s="191"/>
      <c r="K182" s="191"/>
      <c r="L182" s="192"/>
      <c r="M182" s="195"/>
      <c r="N182" s="196"/>
      <c r="O182" s="196"/>
      <c r="P182" s="196"/>
      <c r="Q182" s="137"/>
      <c r="R182" s="137"/>
      <c r="S182" s="100"/>
    </row>
    <row r="186" spans="3:25" ht="24" x14ac:dyDescent="0.15">
      <c r="C186" s="58" t="s">
        <v>216</v>
      </c>
    </row>
    <row r="188" spans="3:25" ht="14.25" thickBot="1" x14ac:dyDescent="0.2"/>
    <row r="189" spans="3:25" x14ac:dyDescent="0.15">
      <c r="C189" s="138" t="s">
        <v>17</v>
      </c>
      <c r="D189" s="141" t="s">
        <v>176</v>
      </c>
      <c r="E189" s="144" t="s">
        <v>177</v>
      </c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6"/>
    </row>
    <row r="190" spans="3:25" x14ac:dyDescent="0.15">
      <c r="C190" s="139"/>
      <c r="D190" s="142"/>
      <c r="E190" s="147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9"/>
    </row>
    <row r="191" spans="3:25" ht="14.25" thickBot="1" x14ac:dyDescent="0.2">
      <c r="C191" s="140"/>
      <c r="D191" s="143"/>
      <c r="E191" s="150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2"/>
    </row>
    <row r="192" spans="3:25" ht="14.25" thickBot="1" x14ac:dyDescent="0.2"/>
    <row r="193" spans="3:25" ht="21" x14ac:dyDescent="0.15">
      <c r="C193" s="120">
        <v>1</v>
      </c>
      <c r="D193" s="123" t="s">
        <v>187</v>
      </c>
      <c r="E193" s="71" t="s">
        <v>178</v>
      </c>
      <c r="F193" s="64"/>
      <c r="G193" s="64"/>
      <c r="H193" s="64"/>
      <c r="I193" s="64"/>
      <c r="J193" s="79" t="s">
        <v>219</v>
      </c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5"/>
    </row>
    <row r="194" spans="3:25" ht="21.75" thickBot="1" x14ac:dyDescent="0.2">
      <c r="C194" s="121"/>
      <c r="D194" s="124"/>
      <c r="E194" s="75" t="s">
        <v>178</v>
      </c>
      <c r="Y194" s="73"/>
    </row>
    <row r="195" spans="3:25" ht="29.25" thickBot="1" x14ac:dyDescent="0.2">
      <c r="C195" s="121"/>
      <c r="D195" s="124"/>
      <c r="E195" s="117" t="s">
        <v>218</v>
      </c>
      <c r="F195" s="118"/>
      <c r="G195" s="118"/>
      <c r="H195" s="118"/>
      <c r="I195" s="118"/>
      <c r="J195" s="118"/>
      <c r="K195" s="118"/>
      <c r="L195" s="119"/>
      <c r="M195" s="110">
        <f>+E179</f>
        <v>-20000</v>
      </c>
      <c r="N195" s="111"/>
      <c r="O195" s="112"/>
      <c r="P195" s="69" t="s">
        <v>180</v>
      </c>
      <c r="R195" s="69" t="s">
        <v>183</v>
      </c>
      <c r="Y195" s="73"/>
    </row>
    <row r="196" spans="3:25" ht="14.25" thickBot="1" x14ac:dyDescent="0.2">
      <c r="C196" s="121"/>
      <c r="D196" s="124"/>
      <c r="E196" s="72"/>
      <c r="Y196" s="73"/>
    </row>
    <row r="197" spans="3:25" ht="21.75" thickBot="1" x14ac:dyDescent="0.2">
      <c r="C197" s="121"/>
      <c r="D197" s="124"/>
      <c r="E197" s="75" t="s">
        <v>184</v>
      </c>
      <c r="K197" s="153" t="str">
        <f>+M179</f>
        <v>過剰在庫</v>
      </c>
      <c r="L197" s="154"/>
      <c r="M197" s="154"/>
      <c r="N197" s="154"/>
      <c r="O197" s="154"/>
      <c r="P197" s="154"/>
      <c r="Q197" s="155"/>
      <c r="R197" s="69" t="s">
        <v>186</v>
      </c>
      <c r="T197" s="69" t="s">
        <v>178</v>
      </c>
      <c r="Y197" s="73"/>
    </row>
    <row r="198" spans="3:25" x14ac:dyDescent="0.15">
      <c r="C198" s="121"/>
      <c r="D198" s="124"/>
      <c r="E198" s="72"/>
      <c r="Y198" s="73"/>
    </row>
    <row r="199" spans="3:25" ht="14.25" thickBot="1" x14ac:dyDescent="0.2">
      <c r="C199" s="122"/>
      <c r="D199" s="125"/>
      <c r="E199" s="66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8"/>
    </row>
    <row r="201" spans="3:25" ht="14.25" thickBot="1" x14ac:dyDescent="0.2"/>
    <row r="202" spans="3:25" ht="21" x14ac:dyDescent="0.15">
      <c r="C202" s="120">
        <v>2</v>
      </c>
      <c r="D202" s="123" t="s">
        <v>220</v>
      </c>
      <c r="E202" s="71" t="s">
        <v>178</v>
      </c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5"/>
    </row>
    <row r="203" spans="3:25" ht="14.25" thickBot="1" x14ac:dyDescent="0.2">
      <c r="C203" s="121"/>
      <c r="D203" s="124"/>
      <c r="E203" s="72"/>
      <c r="Y203" s="73"/>
    </row>
    <row r="204" spans="3:25" ht="15.6" customHeight="1" x14ac:dyDescent="0.15">
      <c r="C204" s="121"/>
      <c r="D204" s="124"/>
      <c r="E204" s="126" t="s">
        <v>214</v>
      </c>
      <c r="F204" s="86"/>
      <c r="G204" s="86"/>
      <c r="H204" s="86"/>
      <c r="I204" s="86"/>
      <c r="J204" s="86"/>
      <c r="K204" s="86"/>
      <c r="L204" s="86"/>
      <c r="M204" s="127">
        <f>+Q181</f>
        <v>2.2000000000000002</v>
      </c>
      <c r="N204" s="128"/>
      <c r="O204" s="129"/>
      <c r="P204" s="86" t="s">
        <v>215</v>
      </c>
      <c r="Q204" s="86"/>
      <c r="R204" s="86" t="s">
        <v>178</v>
      </c>
      <c r="S204" s="86"/>
      <c r="Y204" s="73"/>
    </row>
    <row r="205" spans="3:25" ht="13.9" customHeight="1" x14ac:dyDescent="0.15">
      <c r="C205" s="121"/>
      <c r="D205" s="124"/>
      <c r="E205" s="126"/>
      <c r="F205" s="86"/>
      <c r="G205" s="86"/>
      <c r="H205" s="86"/>
      <c r="I205" s="86"/>
      <c r="J205" s="86"/>
      <c r="K205" s="86"/>
      <c r="L205" s="86"/>
      <c r="M205" s="130"/>
      <c r="N205" s="131"/>
      <c r="O205" s="132"/>
      <c r="P205" s="86"/>
      <c r="Q205" s="86"/>
      <c r="R205" s="86"/>
      <c r="S205" s="86"/>
      <c r="Y205" s="73"/>
    </row>
    <row r="206" spans="3:25" ht="5.45" customHeight="1" thickBot="1" x14ac:dyDescent="0.2">
      <c r="C206" s="121"/>
      <c r="D206" s="124"/>
      <c r="E206" s="126"/>
      <c r="F206" s="86"/>
      <c r="G206" s="86"/>
      <c r="H206" s="86"/>
      <c r="I206" s="86"/>
      <c r="J206" s="86"/>
      <c r="K206" s="86"/>
      <c r="L206" s="86"/>
      <c r="M206" s="133"/>
      <c r="N206" s="134"/>
      <c r="O206" s="135"/>
      <c r="P206" s="86"/>
      <c r="Q206" s="86"/>
      <c r="R206" s="86"/>
      <c r="S206" s="86"/>
      <c r="Y206" s="73"/>
    </row>
    <row r="207" spans="3:25" x14ac:dyDescent="0.15">
      <c r="C207" s="121"/>
      <c r="D207" s="124"/>
      <c r="E207" s="72"/>
      <c r="Y207" s="73"/>
    </row>
    <row r="208" spans="3:25" ht="21.75" thickBot="1" x14ac:dyDescent="0.2">
      <c r="C208" s="122"/>
      <c r="D208" s="125"/>
      <c r="E208" s="80" t="s">
        <v>178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8"/>
    </row>
  </sheetData>
  <mergeCells count="263">
    <mergeCell ref="D7:J7"/>
    <mergeCell ref="U7:V7"/>
    <mergeCell ref="C9:C11"/>
    <mergeCell ref="P9:P11"/>
    <mergeCell ref="U9:Y11"/>
    <mergeCell ref="C2:Y2"/>
    <mergeCell ref="E4:M4"/>
    <mergeCell ref="U4:V4"/>
    <mergeCell ref="E5:M5"/>
    <mergeCell ref="U5:V5"/>
    <mergeCell ref="E6:J6"/>
    <mergeCell ref="U6:V6"/>
    <mergeCell ref="K9:K11"/>
    <mergeCell ref="Q9:Q11"/>
    <mergeCell ref="R9:R11"/>
    <mergeCell ref="S9:S11"/>
    <mergeCell ref="T9:T11"/>
    <mergeCell ref="D9:D11"/>
    <mergeCell ref="E9:E11"/>
    <mergeCell ref="F9:F11"/>
    <mergeCell ref="H9:H11"/>
    <mergeCell ref="I9:I11"/>
    <mergeCell ref="J9:J11"/>
    <mergeCell ref="G9:G11"/>
    <mergeCell ref="K16:P16"/>
    <mergeCell ref="C25:Y25"/>
    <mergeCell ref="C28:C30"/>
    <mergeCell ref="D28:D30"/>
    <mergeCell ref="E28:E30"/>
    <mergeCell ref="F28:F30"/>
    <mergeCell ref="H28:H30"/>
    <mergeCell ref="I28:I30"/>
    <mergeCell ref="J28:J30"/>
    <mergeCell ref="K28:K30"/>
    <mergeCell ref="P28:P30"/>
    <mergeCell ref="U28:Y30"/>
    <mergeCell ref="Q28:Q30"/>
    <mergeCell ref="R28:R30"/>
    <mergeCell ref="S28:S30"/>
    <mergeCell ref="T28:T30"/>
    <mergeCell ref="G28:G30"/>
    <mergeCell ref="J63:K63"/>
    <mergeCell ref="J64:K64"/>
    <mergeCell ref="L62:M62"/>
    <mergeCell ref="L63:M63"/>
    <mergeCell ref="L64:M64"/>
    <mergeCell ref="C61:C63"/>
    <mergeCell ref="D61:D63"/>
    <mergeCell ref="E61:E63"/>
    <mergeCell ref="F61:F63"/>
    <mergeCell ref="H61:H63"/>
    <mergeCell ref="I61:I63"/>
    <mergeCell ref="G61:G63"/>
    <mergeCell ref="J67:K67"/>
    <mergeCell ref="L67:M67"/>
    <mergeCell ref="N67:O67"/>
    <mergeCell ref="P67:Q67"/>
    <mergeCell ref="R67:S67"/>
    <mergeCell ref="T67:V67"/>
    <mergeCell ref="R61:V61"/>
    <mergeCell ref="R64:S64"/>
    <mergeCell ref="T64:V64"/>
    <mergeCell ref="N64:O64"/>
    <mergeCell ref="P64:Q64"/>
    <mergeCell ref="P65:Q65"/>
    <mergeCell ref="R62:S62"/>
    <mergeCell ref="R63:S63"/>
    <mergeCell ref="T62:V62"/>
    <mergeCell ref="T63:V63"/>
    <mergeCell ref="N62:O62"/>
    <mergeCell ref="N63:O63"/>
    <mergeCell ref="P61:Q61"/>
    <mergeCell ref="P62:Q62"/>
    <mergeCell ref="P63:Q63"/>
    <mergeCell ref="L61:O61"/>
    <mergeCell ref="J61:K61"/>
    <mergeCell ref="J62:K62"/>
    <mergeCell ref="J71:K71"/>
    <mergeCell ref="L71:M71"/>
    <mergeCell ref="N71:O71"/>
    <mergeCell ref="P71:Q71"/>
    <mergeCell ref="R71:S71"/>
    <mergeCell ref="T71:V71"/>
    <mergeCell ref="J69:K69"/>
    <mergeCell ref="L69:M69"/>
    <mergeCell ref="N69:O69"/>
    <mergeCell ref="P69:Q69"/>
    <mergeCell ref="R69:S69"/>
    <mergeCell ref="T69:V69"/>
    <mergeCell ref="J75:K75"/>
    <mergeCell ref="L75:M75"/>
    <mergeCell ref="N75:O75"/>
    <mergeCell ref="P75:Q75"/>
    <mergeCell ref="R75:S75"/>
    <mergeCell ref="T75:V75"/>
    <mergeCell ref="J73:K73"/>
    <mergeCell ref="L73:M73"/>
    <mergeCell ref="N73:O73"/>
    <mergeCell ref="P73:Q73"/>
    <mergeCell ref="R73:S73"/>
    <mergeCell ref="T73:V73"/>
    <mergeCell ref="C81:C83"/>
    <mergeCell ref="D81:D83"/>
    <mergeCell ref="E81:E83"/>
    <mergeCell ref="F81:F83"/>
    <mergeCell ref="H81:H83"/>
    <mergeCell ref="I81:I83"/>
    <mergeCell ref="J81:K81"/>
    <mergeCell ref="J82:K82"/>
    <mergeCell ref="J83:K83"/>
    <mergeCell ref="G81:G83"/>
    <mergeCell ref="J90:K90"/>
    <mergeCell ref="L90:M90"/>
    <mergeCell ref="N90:O90"/>
    <mergeCell ref="P90:Q90"/>
    <mergeCell ref="R90:T90"/>
    <mergeCell ref="J92:K92"/>
    <mergeCell ref="L92:M92"/>
    <mergeCell ref="N92:O92"/>
    <mergeCell ref="P92:Q92"/>
    <mergeCell ref="R92:T92"/>
    <mergeCell ref="J88:K88"/>
    <mergeCell ref="L88:M88"/>
    <mergeCell ref="N88:O88"/>
    <mergeCell ref="P88:Q88"/>
    <mergeCell ref="R88:T88"/>
    <mergeCell ref="R81:T83"/>
    <mergeCell ref="N85:O85"/>
    <mergeCell ref="P81:Q81"/>
    <mergeCell ref="P82:Q82"/>
    <mergeCell ref="P83:Q83"/>
    <mergeCell ref="P84:Q84"/>
    <mergeCell ref="J84:K84"/>
    <mergeCell ref="L81:M81"/>
    <mergeCell ref="L82:M82"/>
    <mergeCell ref="L83:M83"/>
    <mergeCell ref="L84:M84"/>
    <mergeCell ref="N81:O81"/>
    <mergeCell ref="N82:O82"/>
    <mergeCell ref="N83:O83"/>
    <mergeCell ref="N84:O84"/>
    <mergeCell ref="J96:K96"/>
    <mergeCell ref="L96:M96"/>
    <mergeCell ref="N96:O96"/>
    <mergeCell ref="P96:Q96"/>
    <mergeCell ref="R96:T96"/>
    <mergeCell ref="C113:C115"/>
    <mergeCell ref="D113:D115"/>
    <mergeCell ref="E113:Y115"/>
    <mergeCell ref="J94:K94"/>
    <mergeCell ref="L94:M94"/>
    <mergeCell ref="N94:O94"/>
    <mergeCell ref="P94:Q94"/>
    <mergeCell ref="R94:T94"/>
    <mergeCell ref="C103:C105"/>
    <mergeCell ref="D103:D105"/>
    <mergeCell ref="E103:K105"/>
    <mergeCell ref="L103:M105"/>
    <mergeCell ref="N103:Q105"/>
    <mergeCell ref="E107:K107"/>
    <mergeCell ref="L107:M107"/>
    <mergeCell ref="N107:Q107"/>
    <mergeCell ref="K119:L119"/>
    <mergeCell ref="O119:P119"/>
    <mergeCell ref="K121:Q121"/>
    <mergeCell ref="C117:C123"/>
    <mergeCell ref="D117:D123"/>
    <mergeCell ref="C129:C131"/>
    <mergeCell ref="D129:D131"/>
    <mergeCell ref="E129:E131"/>
    <mergeCell ref="F129:F131"/>
    <mergeCell ref="G129:G131"/>
    <mergeCell ref="N131:O131"/>
    <mergeCell ref="J132:K132"/>
    <mergeCell ref="L132:M132"/>
    <mergeCell ref="N132:O132"/>
    <mergeCell ref="J136:K136"/>
    <mergeCell ref="L136:M136"/>
    <mergeCell ref="N136:O136"/>
    <mergeCell ref="L135:M135"/>
    <mergeCell ref="H129:H131"/>
    <mergeCell ref="I129:I131"/>
    <mergeCell ref="J129:K129"/>
    <mergeCell ref="L129:M129"/>
    <mergeCell ref="N129:O129"/>
    <mergeCell ref="J130:K130"/>
    <mergeCell ref="L130:M130"/>
    <mergeCell ref="N130:O130"/>
    <mergeCell ref="J131:K131"/>
    <mergeCell ref="L131:M131"/>
    <mergeCell ref="N148:P148"/>
    <mergeCell ref="N149:P149"/>
    <mergeCell ref="N150:P150"/>
    <mergeCell ref="N151:P151"/>
    <mergeCell ref="D143:P143"/>
    <mergeCell ref="D155:P155"/>
    <mergeCell ref="E148:J148"/>
    <mergeCell ref="E149:J149"/>
    <mergeCell ref="E150:J150"/>
    <mergeCell ref="E151:J151"/>
    <mergeCell ref="K148:M148"/>
    <mergeCell ref="K149:M149"/>
    <mergeCell ref="K150:M150"/>
    <mergeCell ref="K151:M151"/>
    <mergeCell ref="E146:J146"/>
    <mergeCell ref="K146:M146"/>
    <mergeCell ref="N146:P146"/>
    <mergeCell ref="D145:J145"/>
    <mergeCell ref="K145:P145"/>
    <mergeCell ref="E164:J164"/>
    <mergeCell ref="K164:M164"/>
    <mergeCell ref="N164:P164"/>
    <mergeCell ref="E165:J165"/>
    <mergeCell ref="K165:M165"/>
    <mergeCell ref="N165:P165"/>
    <mergeCell ref="D159:P159"/>
    <mergeCell ref="D161:J161"/>
    <mergeCell ref="K161:P161"/>
    <mergeCell ref="E162:J162"/>
    <mergeCell ref="K162:M162"/>
    <mergeCell ref="N162:P162"/>
    <mergeCell ref="C175:C177"/>
    <mergeCell ref="D175:D177"/>
    <mergeCell ref="E175:L177"/>
    <mergeCell ref="M175:S177"/>
    <mergeCell ref="D179:D182"/>
    <mergeCell ref="C179:C182"/>
    <mergeCell ref="E179:L182"/>
    <mergeCell ref="M181:P182"/>
    <mergeCell ref="E166:J166"/>
    <mergeCell ref="K166:M166"/>
    <mergeCell ref="N166:P166"/>
    <mergeCell ref="E167:J167"/>
    <mergeCell ref="K167:M167"/>
    <mergeCell ref="N167:P167"/>
    <mergeCell ref="M195:O195"/>
    <mergeCell ref="M179:P180"/>
    <mergeCell ref="E195:L195"/>
    <mergeCell ref="C202:C208"/>
    <mergeCell ref="D202:D208"/>
    <mergeCell ref="E204:L206"/>
    <mergeCell ref="M204:O206"/>
    <mergeCell ref="P204:Q206"/>
    <mergeCell ref="Q181:R182"/>
    <mergeCell ref="C189:C191"/>
    <mergeCell ref="D189:D191"/>
    <mergeCell ref="E189:Y191"/>
    <mergeCell ref="C193:C199"/>
    <mergeCell ref="D193:D199"/>
    <mergeCell ref="K197:Q197"/>
    <mergeCell ref="W75:Y75"/>
    <mergeCell ref="R204:S206"/>
    <mergeCell ref="W61:Y61"/>
    <mergeCell ref="W62:Y62"/>
    <mergeCell ref="W63:Y63"/>
    <mergeCell ref="W64:Y64"/>
    <mergeCell ref="W65:Y65"/>
    <mergeCell ref="W67:Y67"/>
    <mergeCell ref="W69:Y69"/>
    <mergeCell ref="W71:Y71"/>
    <mergeCell ref="W73:Y73"/>
    <mergeCell ref="S181:S182"/>
    <mergeCell ref="U81:Y83"/>
  </mergeCells>
  <phoneticPr fontId="1"/>
  <printOptions horizontalCentered="1"/>
  <pageMargins left="0" right="0" top="0" bottom="0.39370078740157483" header="0.31496062992125984" footer="0.31496062992125984"/>
  <pageSetup paperSize="8" scale="6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①当期実績予想の売上原価・商品関係</vt:lpstr>
      <vt:lpstr>①当期実績予想の売上原価・商品関係!Print_Area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kobama</dc:creator>
  <cp:lastModifiedBy>Administrator</cp:lastModifiedBy>
  <cp:lastPrinted>2016-11-22T09:11:30Z</cp:lastPrinted>
  <dcterms:created xsi:type="dcterms:W3CDTF">2016-05-20T05:42:01Z</dcterms:created>
  <dcterms:modified xsi:type="dcterms:W3CDTF">2016-11-24T02:04:22Z</dcterms:modified>
</cp:coreProperties>
</file>