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105" windowWidth="10830" windowHeight="7320" activeTab="1"/>
  </bookViews>
  <sheets>
    <sheet name="月次損益(発生)" sheetId="1" r:id="rId1"/>
    <sheet name="月次損益部門内訳(発生)" sheetId="3" r:id="rId2"/>
  </sheets>
  <definedNames>
    <definedName name="_xlnm.Print_Area" localSheetId="0">'月次損益(発生)'!$D$2:$CE$86</definedName>
    <definedName name="_xlnm.Print_Area" localSheetId="1">'月次損益部門内訳(発生)'!$D$2:$DM$93</definedName>
  </definedNames>
  <calcPr calcId="152511"/>
</workbook>
</file>

<file path=xl/calcChain.xml><?xml version="1.0" encoding="utf-8"?>
<calcChain xmlns="http://schemas.openxmlformats.org/spreadsheetml/2006/main">
  <c r="AP66" i="1" l="1"/>
  <c r="DI68" i="3"/>
  <c r="CW68" i="3"/>
  <c r="CK68" i="3"/>
  <c r="BY68" i="3"/>
  <c r="BM68" i="3"/>
  <c r="BA68" i="3"/>
  <c r="CW48" i="3"/>
  <c r="DI40" i="3"/>
  <c r="DI28" i="3"/>
  <c r="CK40" i="3"/>
  <c r="CK28" i="3"/>
  <c r="BY40" i="3"/>
  <c r="BY28" i="3"/>
  <c r="BM40" i="3"/>
  <c r="BM28" i="3"/>
  <c r="BA40" i="3"/>
  <c r="BA28" i="3"/>
  <c r="AC68" i="3"/>
  <c r="AC40" i="3"/>
  <c r="AC28" i="3"/>
  <c r="CP72" i="3"/>
  <c r="CM72" i="3"/>
  <c r="X69" i="3"/>
  <c r="AA69" i="3" s="1"/>
  <c r="AC69" i="3" s="1"/>
  <c r="CD68" i="3"/>
  <c r="CA68" i="3"/>
  <c r="CG68" i="3" s="1"/>
  <c r="BR68" i="3"/>
  <c r="BO68" i="3"/>
  <c r="BU68" i="3" s="1"/>
  <c r="BF68" i="3"/>
  <c r="BC68" i="3"/>
  <c r="BI68" i="3" s="1"/>
  <c r="AT68" i="3"/>
  <c r="AH68" i="3" s="1"/>
  <c r="AN68" i="3" s="1"/>
  <c r="AQ68" i="3"/>
  <c r="AE68" i="3" s="1"/>
  <c r="AK68" i="3" s="1"/>
  <c r="AW68" i="3"/>
  <c r="Y68" i="3"/>
  <c r="DG67" i="3"/>
  <c r="DI67" i="3" s="1"/>
  <c r="DD67" i="3"/>
  <c r="CR67" i="3"/>
  <c r="CU67" i="3" s="1"/>
  <c r="CW67" i="3" s="1"/>
  <c r="CF67" i="3"/>
  <c r="CI67" i="3" s="1"/>
  <c r="CK67" i="3" s="1"/>
  <c r="BT67" i="3"/>
  <c r="BW67" i="3" s="1"/>
  <c r="BY67" i="3" s="1"/>
  <c r="BH67" i="3"/>
  <c r="BK67" i="3" s="1"/>
  <c r="BM67" i="3" s="1"/>
  <c r="AV67" i="3"/>
  <c r="AY67" i="3" s="1"/>
  <c r="BA67" i="3" s="1"/>
  <c r="AG67" i="3"/>
  <c r="AM67" i="3" s="1"/>
  <c r="AD67" i="3"/>
  <c r="AJ67" i="3" s="1"/>
  <c r="X67" i="3"/>
  <c r="AA67" i="3" s="1"/>
  <c r="AC67" i="3" s="1"/>
  <c r="DG66" i="3"/>
  <c r="DI66" i="3" s="1"/>
  <c r="DD66" i="3"/>
  <c r="CR66" i="3"/>
  <c r="CU66" i="3" s="1"/>
  <c r="CW66" i="3" s="1"/>
  <c r="CF66" i="3"/>
  <c r="CI66" i="3" s="1"/>
  <c r="CK66" i="3" s="1"/>
  <c r="BT66" i="3"/>
  <c r="BW66" i="3" s="1"/>
  <c r="BY66" i="3" s="1"/>
  <c r="BH66" i="3"/>
  <c r="BK66" i="3" s="1"/>
  <c r="BM66" i="3" s="1"/>
  <c r="AV66" i="3"/>
  <c r="AY66" i="3" s="1"/>
  <c r="BA66" i="3" s="1"/>
  <c r="AG66" i="3"/>
  <c r="AM66" i="3" s="1"/>
  <c r="AD66" i="3"/>
  <c r="AJ66" i="3" s="1"/>
  <c r="DG69" i="3"/>
  <c r="DI69" i="3" s="1"/>
  <c r="DD69" i="3"/>
  <c r="X66" i="3"/>
  <c r="DG61" i="3"/>
  <c r="DI61" i="3" s="1"/>
  <c r="DD61" i="3"/>
  <c r="CR61" i="3"/>
  <c r="CU61" i="3" s="1"/>
  <c r="CW61" i="3" s="1"/>
  <c r="CI61" i="3"/>
  <c r="CK61" i="3" s="1"/>
  <c r="CF61" i="3"/>
  <c r="BT61" i="3"/>
  <c r="BW61" i="3" s="1"/>
  <c r="BY61" i="3" s="1"/>
  <c r="BH61" i="3"/>
  <c r="BK61" i="3" s="1"/>
  <c r="BM61" i="3" s="1"/>
  <c r="AV61" i="3"/>
  <c r="AY61" i="3" s="1"/>
  <c r="BA61" i="3" s="1"/>
  <c r="AG61" i="3"/>
  <c r="AD61" i="3"/>
  <c r="AJ61" i="3" s="1"/>
  <c r="CP57" i="3"/>
  <c r="CM57" i="3"/>
  <c r="DG55" i="3"/>
  <c r="DI55" i="3" s="1"/>
  <c r="DD55" i="3"/>
  <c r="CR55" i="3"/>
  <c r="CU55" i="3" s="1"/>
  <c r="CW55" i="3" s="1"/>
  <c r="CF55" i="3"/>
  <c r="CI55" i="3" s="1"/>
  <c r="CK55" i="3" s="1"/>
  <c r="BT55" i="3"/>
  <c r="BW55" i="3" s="1"/>
  <c r="BY55" i="3" s="1"/>
  <c r="BH55" i="3"/>
  <c r="BK55" i="3" s="1"/>
  <c r="BM55" i="3" s="1"/>
  <c r="AV55" i="3"/>
  <c r="AY55" i="3" s="1"/>
  <c r="BA55" i="3" s="1"/>
  <c r="AG55" i="3"/>
  <c r="AD55" i="3"/>
  <c r="AJ55" i="3" s="1"/>
  <c r="DA53" i="3"/>
  <c r="DG53" i="3" s="1"/>
  <c r="DI53" i="3" s="1"/>
  <c r="CX53" i="3"/>
  <c r="CX62" i="3" s="1"/>
  <c r="CO53" i="3"/>
  <c r="CO62" i="3" s="1"/>
  <c r="CL53" i="3"/>
  <c r="CL62" i="3" s="1"/>
  <c r="CC53" i="3"/>
  <c r="BZ53" i="3"/>
  <c r="BZ62" i="3" s="1"/>
  <c r="BQ53" i="3"/>
  <c r="BN53" i="3"/>
  <c r="BN62" i="3" s="1"/>
  <c r="BE53" i="3"/>
  <c r="BE62" i="3" s="1"/>
  <c r="BB53" i="3"/>
  <c r="BH53" i="3" s="1"/>
  <c r="BK53" i="3" s="1"/>
  <c r="BM53" i="3" s="1"/>
  <c r="AS53" i="3"/>
  <c r="AS62" i="3" s="1"/>
  <c r="AP53" i="3"/>
  <c r="AV53" i="3" s="1"/>
  <c r="DG52" i="3"/>
  <c r="DI52" i="3" s="1"/>
  <c r="DD52" i="3"/>
  <c r="CR52" i="3"/>
  <c r="CU52" i="3" s="1"/>
  <c r="CW52" i="3" s="1"/>
  <c r="CF52" i="3"/>
  <c r="CI52" i="3" s="1"/>
  <c r="CK52" i="3" s="1"/>
  <c r="BT52" i="3"/>
  <c r="BW52" i="3" s="1"/>
  <c r="BY52" i="3" s="1"/>
  <c r="BH52" i="3"/>
  <c r="BK52" i="3" s="1"/>
  <c r="BM52" i="3" s="1"/>
  <c r="AV52" i="3"/>
  <c r="AY52" i="3" s="1"/>
  <c r="BA52" i="3" s="1"/>
  <c r="AG52" i="3"/>
  <c r="AD52" i="3"/>
  <c r="AJ52" i="3" s="1"/>
  <c r="DG51" i="3"/>
  <c r="DI51" i="3" s="1"/>
  <c r="DD51" i="3"/>
  <c r="CU51" i="3"/>
  <c r="CW51" i="3" s="1"/>
  <c r="CR51" i="3"/>
  <c r="CF51" i="3"/>
  <c r="CI51" i="3" s="1"/>
  <c r="CK51" i="3" s="1"/>
  <c r="BT51" i="3"/>
  <c r="BW51" i="3" s="1"/>
  <c r="BY51" i="3" s="1"/>
  <c r="BK51" i="3"/>
  <c r="BM51" i="3" s="1"/>
  <c r="BH51" i="3"/>
  <c r="AV51" i="3"/>
  <c r="AY51" i="3" s="1"/>
  <c r="BA51" i="3" s="1"/>
  <c r="AG51" i="3"/>
  <c r="AD51" i="3"/>
  <c r="AJ51" i="3" s="1"/>
  <c r="DG50" i="3"/>
  <c r="DI50" i="3" s="1"/>
  <c r="DD50" i="3"/>
  <c r="CR50" i="3"/>
  <c r="CU50" i="3" s="1"/>
  <c r="CW50" i="3" s="1"/>
  <c r="CF50" i="3"/>
  <c r="CI50" i="3" s="1"/>
  <c r="CK50" i="3" s="1"/>
  <c r="BT50" i="3"/>
  <c r="BW50" i="3" s="1"/>
  <c r="BY50" i="3" s="1"/>
  <c r="BH50" i="3"/>
  <c r="BK50" i="3" s="1"/>
  <c r="BM50" i="3" s="1"/>
  <c r="AV50" i="3"/>
  <c r="AY50" i="3" s="1"/>
  <c r="BA50" i="3" s="1"/>
  <c r="AG50" i="3"/>
  <c r="AD50" i="3"/>
  <c r="AJ50" i="3" s="1"/>
  <c r="DG49" i="3"/>
  <c r="DI49" i="3" s="1"/>
  <c r="DD49" i="3"/>
  <c r="CR49" i="3"/>
  <c r="CU49" i="3" s="1"/>
  <c r="CW49" i="3" s="1"/>
  <c r="CI49" i="3"/>
  <c r="CK49" i="3" s="1"/>
  <c r="CF49" i="3"/>
  <c r="BT49" i="3"/>
  <c r="BW49" i="3" s="1"/>
  <c r="BY49" i="3" s="1"/>
  <c r="BH49" i="3"/>
  <c r="BK49" i="3" s="1"/>
  <c r="BM49" i="3" s="1"/>
  <c r="AV49" i="3"/>
  <c r="AY49" i="3" s="1"/>
  <c r="BA49" i="3" s="1"/>
  <c r="AG49" i="3"/>
  <c r="AD49" i="3"/>
  <c r="AJ49" i="3" s="1"/>
  <c r="DA48" i="3"/>
  <c r="CX48" i="3"/>
  <c r="CC48" i="3"/>
  <c r="BZ48" i="3"/>
  <c r="BQ48" i="3"/>
  <c r="BN48" i="3"/>
  <c r="BE48" i="3"/>
  <c r="BB48" i="3"/>
  <c r="AS48" i="3"/>
  <c r="AP48" i="3"/>
  <c r="DA47" i="3"/>
  <c r="CX47" i="3"/>
  <c r="DD47" i="3" s="1"/>
  <c r="DG47" i="3" s="1"/>
  <c r="DI47" i="3" s="1"/>
  <c r="CO47" i="3"/>
  <c r="CL47" i="3"/>
  <c r="CR47" i="3" s="1"/>
  <c r="CC47" i="3"/>
  <c r="BZ47" i="3"/>
  <c r="CF47" i="3" s="1"/>
  <c r="BQ47" i="3"/>
  <c r="BN47" i="3"/>
  <c r="BT47" i="3" s="1"/>
  <c r="BE47" i="3"/>
  <c r="BB47" i="3"/>
  <c r="BH47" i="3" s="1"/>
  <c r="AS47" i="3"/>
  <c r="AP47" i="3"/>
  <c r="AV47" i="3" s="1"/>
  <c r="DG46" i="3"/>
  <c r="DI46" i="3" s="1"/>
  <c r="DD46" i="3"/>
  <c r="CU46" i="3"/>
  <c r="CW46" i="3" s="1"/>
  <c r="CR46" i="3"/>
  <c r="CI46" i="3"/>
  <c r="CK46" i="3" s="1"/>
  <c r="CF46" i="3"/>
  <c r="BW46" i="3"/>
  <c r="BY46" i="3" s="1"/>
  <c r="BT46" i="3"/>
  <c r="BK46" i="3"/>
  <c r="BM46" i="3" s="1"/>
  <c r="BH46" i="3"/>
  <c r="AV46" i="3"/>
  <c r="AY46" i="3" s="1"/>
  <c r="BA46" i="3" s="1"/>
  <c r="AG46" i="3"/>
  <c r="AD46" i="3"/>
  <c r="AJ46" i="3" s="1"/>
  <c r="DG45" i="3"/>
  <c r="DI45" i="3" s="1"/>
  <c r="DD45" i="3"/>
  <c r="CU45" i="3"/>
  <c r="CW45" i="3" s="1"/>
  <c r="CR45" i="3"/>
  <c r="CF45" i="3"/>
  <c r="CI45" i="3" s="1"/>
  <c r="CK45" i="3" s="1"/>
  <c r="BT45" i="3"/>
  <c r="BW45" i="3" s="1"/>
  <c r="BY45" i="3" s="1"/>
  <c r="BH45" i="3"/>
  <c r="BK45" i="3" s="1"/>
  <c r="BM45" i="3" s="1"/>
  <c r="AV45" i="3"/>
  <c r="AY45" i="3" s="1"/>
  <c r="BA45" i="3" s="1"/>
  <c r="AG45" i="3"/>
  <c r="AD45" i="3"/>
  <c r="AJ45" i="3" s="1"/>
  <c r="DG44" i="3"/>
  <c r="DI44" i="3" s="1"/>
  <c r="DD44" i="3"/>
  <c r="CR44" i="3"/>
  <c r="CU44" i="3" s="1"/>
  <c r="CW44" i="3" s="1"/>
  <c r="CF44" i="3"/>
  <c r="CI44" i="3" s="1"/>
  <c r="CK44" i="3" s="1"/>
  <c r="BT44" i="3"/>
  <c r="BW44" i="3" s="1"/>
  <c r="BY44" i="3" s="1"/>
  <c r="BH44" i="3"/>
  <c r="BK44" i="3" s="1"/>
  <c r="BM44" i="3" s="1"/>
  <c r="AV44" i="3"/>
  <c r="AY44" i="3" s="1"/>
  <c r="BA44" i="3" s="1"/>
  <c r="AG44" i="3"/>
  <c r="AD44" i="3"/>
  <c r="AJ44" i="3" s="1"/>
  <c r="AD43" i="3"/>
  <c r="AJ43" i="3" s="1"/>
  <c r="AJ53" i="3" s="1"/>
  <c r="AJ62" i="3" s="1"/>
  <c r="CR43" i="3"/>
  <c r="CU43" i="3" s="1"/>
  <c r="CW43" i="3" s="1"/>
  <c r="CF43" i="3"/>
  <c r="CI43" i="3" s="1"/>
  <c r="CK43" i="3" s="1"/>
  <c r="BT43" i="3"/>
  <c r="BW43" i="3" s="1"/>
  <c r="BY43" i="3" s="1"/>
  <c r="BH43" i="3"/>
  <c r="BK43" i="3" s="1"/>
  <c r="BM43" i="3" s="1"/>
  <c r="AV43" i="3"/>
  <c r="AY43" i="3" s="1"/>
  <c r="BA43" i="3" s="1"/>
  <c r="AG43" i="3"/>
  <c r="AG53" i="3" s="1"/>
  <c r="AG62" i="3" s="1"/>
  <c r="CD39" i="3"/>
  <c r="CA39" i="3"/>
  <c r="BR39" i="3"/>
  <c r="BO39" i="3"/>
  <c r="BF39" i="3"/>
  <c r="BC39" i="3"/>
  <c r="AT39" i="3"/>
  <c r="AQ39" i="3"/>
  <c r="AV38" i="3"/>
  <c r="U33" i="3"/>
  <c r="DD38" i="3"/>
  <c r="BT38" i="3"/>
  <c r="BW38" i="3" s="1"/>
  <c r="BH38" i="3"/>
  <c r="BK38" i="3" s="1"/>
  <c r="AD38" i="3"/>
  <c r="DA29" i="3"/>
  <c r="DB39" i="3" s="1"/>
  <c r="CX29" i="3"/>
  <c r="CY39" i="3" s="1"/>
  <c r="CC30" i="3"/>
  <c r="CD31" i="3" s="1"/>
  <c r="BZ30" i="3"/>
  <c r="CA31" i="3" s="1"/>
  <c r="CF29" i="3"/>
  <c r="CI29" i="3" s="1"/>
  <c r="CK29" i="3" s="1"/>
  <c r="CC36" i="3"/>
  <c r="CD37" i="3" s="1"/>
  <c r="CD40" i="3" s="1"/>
  <c r="BZ36" i="3"/>
  <c r="BZ54" i="3" s="1"/>
  <c r="BZ56" i="3" s="1"/>
  <c r="BQ36" i="3"/>
  <c r="BR37" i="3" s="1"/>
  <c r="BN36" i="3"/>
  <c r="BN54" i="3" s="1"/>
  <c r="BN56" i="3" s="1"/>
  <c r="BE36" i="3"/>
  <c r="BF37" i="3" s="1"/>
  <c r="BF40" i="3" s="1"/>
  <c r="BB36" i="3"/>
  <c r="BC37" i="3" s="1"/>
  <c r="BQ30" i="3"/>
  <c r="BR31" i="3" s="1"/>
  <c r="BN30" i="3"/>
  <c r="BE30" i="3"/>
  <c r="BB30" i="3"/>
  <c r="BC31" i="3" s="1"/>
  <c r="AS30" i="3"/>
  <c r="AP30" i="3"/>
  <c r="AQ31" i="3" s="1"/>
  <c r="AS36" i="3"/>
  <c r="AS54" i="3" s="1"/>
  <c r="AS56" i="3" s="1"/>
  <c r="AP36" i="3"/>
  <c r="AP54" i="3" s="1"/>
  <c r="CF34" i="3"/>
  <c r="CI34" i="3" s="1"/>
  <c r="CK34" i="3" s="1"/>
  <c r="DG34" i="3"/>
  <c r="DI34" i="3" s="1"/>
  <c r="DD34" i="3"/>
  <c r="BW34" i="3"/>
  <c r="BY34" i="3" s="1"/>
  <c r="BT34" i="3"/>
  <c r="BH34" i="3"/>
  <c r="BK34" i="3" s="1"/>
  <c r="BM34" i="3" s="1"/>
  <c r="AV34" i="3"/>
  <c r="AY34" i="3" s="1"/>
  <c r="BA34" i="3" s="1"/>
  <c r="AG34" i="3"/>
  <c r="AD34" i="3"/>
  <c r="CF33" i="3"/>
  <c r="CI33" i="3" s="1"/>
  <c r="CK33" i="3" s="1"/>
  <c r="BT33" i="3"/>
  <c r="BW33" i="3" s="1"/>
  <c r="BY33" i="3" s="1"/>
  <c r="BH33" i="3"/>
  <c r="BK33" i="3" s="1"/>
  <c r="BM33" i="3" s="1"/>
  <c r="AV33" i="3"/>
  <c r="AY33" i="3" s="1"/>
  <c r="BA33" i="3" s="1"/>
  <c r="DA27" i="3"/>
  <c r="DA33" i="3" s="1"/>
  <c r="AG33" i="3" s="1"/>
  <c r="CX27" i="3"/>
  <c r="CF27" i="3"/>
  <c r="CI27" i="3" s="1"/>
  <c r="CK27" i="3" s="1"/>
  <c r="Y28" i="3"/>
  <c r="BT30" i="3"/>
  <c r="BW30" i="3" s="1"/>
  <c r="BY30" i="3" s="1"/>
  <c r="BO31" i="3"/>
  <c r="BH30" i="3"/>
  <c r="AT31" i="3"/>
  <c r="DD29" i="3"/>
  <c r="DG29" i="3" s="1"/>
  <c r="DI29" i="3" s="1"/>
  <c r="BT29" i="3"/>
  <c r="BW29" i="3" s="1"/>
  <c r="BY29" i="3" s="1"/>
  <c r="BH29" i="3"/>
  <c r="BK29" i="3" s="1"/>
  <c r="BM29" i="3" s="1"/>
  <c r="AV29" i="3"/>
  <c r="AY29" i="3" s="1"/>
  <c r="BA29" i="3" s="1"/>
  <c r="AG29" i="3"/>
  <c r="AD29" i="3"/>
  <c r="BQ21" i="3"/>
  <c r="BN21" i="3"/>
  <c r="BN22" i="3" s="1"/>
  <c r="BE21" i="3"/>
  <c r="BB21" i="3"/>
  <c r="BH21" i="3" s="1"/>
  <c r="BK21" i="3" s="1"/>
  <c r="BM21" i="3" s="1"/>
  <c r="AS21" i="3"/>
  <c r="AP21" i="3"/>
  <c r="BT27" i="3"/>
  <c r="BW27" i="3" s="1"/>
  <c r="BY27" i="3" s="1"/>
  <c r="BH27" i="3"/>
  <c r="BK27" i="3" s="1"/>
  <c r="BM27" i="3" s="1"/>
  <c r="AV27" i="3"/>
  <c r="AY27" i="3" s="1"/>
  <c r="BA27" i="3" s="1"/>
  <c r="DB25" i="3"/>
  <c r="DE25" i="3" s="1"/>
  <c r="DI25" i="3" s="1"/>
  <c r="CY25" i="3"/>
  <c r="DA24" i="3"/>
  <c r="CX24" i="3"/>
  <c r="BQ24" i="3"/>
  <c r="BN24" i="3"/>
  <c r="BO25" i="3" s="1"/>
  <c r="AG23" i="3"/>
  <c r="AD23" i="3"/>
  <c r="BE24" i="3"/>
  <c r="BF25" i="3" s="1"/>
  <c r="BB24" i="3"/>
  <c r="AS24" i="3"/>
  <c r="AT25" i="3" s="1"/>
  <c r="AP24" i="3"/>
  <c r="AQ25" i="3" s="1"/>
  <c r="R23" i="3"/>
  <c r="U23" i="3" s="1"/>
  <c r="DG23" i="3"/>
  <c r="DI23" i="3" s="1"/>
  <c r="DD23" i="3"/>
  <c r="BT23" i="3"/>
  <c r="BW23" i="3" s="1"/>
  <c r="BY23" i="3" s="1"/>
  <c r="BH23" i="3"/>
  <c r="BK23" i="3" s="1"/>
  <c r="BM23" i="3" s="1"/>
  <c r="AV23" i="3"/>
  <c r="AY23" i="3" s="1"/>
  <c r="BA23" i="3" s="1"/>
  <c r="BQ22" i="3"/>
  <c r="BE22" i="3"/>
  <c r="BB22" i="3"/>
  <c r="BH22" i="3" s="1"/>
  <c r="AS22" i="3"/>
  <c r="AP22" i="3"/>
  <c r="AV21" i="3"/>
  <c r="AY21" i="3" s="1"/>
  <c r="BA21" i="3" s="1"/>
  <c r="DG20" i="3"/>
  <c r="DI20" i="3" s="1"/>
  <c r="DD20" i="3"/>
  <c r="BT20" i="3"/>
  <c r="BW20" i="3" s="1"/>
  <c r="BY20" i="3" s="1"/>
  <c r="BH20" i="3"/>
  <c r="BK20" i="3" s="1"/>
  <c r="BM20" i="3" s="1"/>
  <c r="AV20" i="3"/>
  <c r="AY20" i="3" s="1"/>
  <c r="BA20" i="3" s="1"/>
  <c r="AG20" i="3"/>
  <c r="AD20" i="3"/>
  <c r="DD19" i="3"/>
  <c r="DG19" i="3" s="1"/>
  <c r="DI19" i="3" s="1"/>
  <c r="BT19" i="3"/>
  <c r="BW19" i="3" s="1"/>
  <c r="BY19" i="3" s="1"/>
  <c r="BH19" i="3"/>
  <c r="BK19" i="3" s="1"/>
  <c r="BM19" i="3" s="1"/>
  <c r="AV19" i="3"/>
  <c r="AY19" i="3" s="1"/>
  <c r="BA19" i="3" s="1"/>
  <c r="AG19" i="3"/>
  <c r="U61" i="3"/>
  <c r="X61" i="3" s="1"/>
  <c r="U55" i="3"/>
  <c r="X55" i="3" s="1"/>
  <c r="U52" i="3"/>
  <c r="X52" i="3" s="1"/>
  <c r="U51" i="3"/>
  <c r="X51" i="3" s="1"/>
  <c r="U50" i="3"/>
  <c r="X50" i="3" s="1"/>
  <c r="U49" i="3"/>
  <c r="X49" i="3" s="1"/>
  <c r="U46" i="3"/>
  <c r="X46" i="3" s="1"/>
  <c r="U45" i="3"/>
  <c r="X45" i="3" s="1"/>
  <c r="U44" i="3"/>
  <c r="X44" i="3" s="1"/>
  <c r="U43" i="3"/>
  <c r="X43" i="3" s="1"/>
  <c r="AM62" i="1"/>
  <c r="AP62" i="1" s="1"/>
  <c r="AM56" i="1"/>
  <c r="AP56" i="1" s="1"/>
  <c r="AM35" i="1"/>
  <c r="AP35" i="1" s="1"/>
  <c r="U34" i="3"/>
  <c r="U21" i="3"/>
  <c r="U20" i="3"/>
  <c r="U19" i="3"/>
  <c r="R29" i="3"/>
  <c r="AA62" i="1"/>
  <c r="AA56" i="1"/>
  <c r="AA34" i="1"/>
  <c r="R20" i="3"/>
  <c r="R19" i="3"/>
  <c r="R53" i="3"/>
  <c r="R62" i="3" s="1"/>
  <c r="R47" i="3"/>
  <c r="BB12" i="3"/>
  <c r="Z12" i="3"/>
  <c r="AJ10" i="3"/>
  <c r="Z10" i="3"/>
  <c r="BD8" i="3"/>
  <c r="BA8" i="3"/>
  <c r="Z8" i="3"/>
  <c r="AX2" i="3"/>
  <c r="U20" i="1"/>
  <c r="AA20" i="1" s="1"/>
  <c r="R20" i="1"/>
  <c r="R21" i="1" s="1"/>
  <c r="AG23" i="1"/>
  <c r="AG21" i="1"/>
  <c r="AD19" i="1"/>
  <c r="AJ19" i="1" s="1"/>
  <c r="AM19" i="1" s="1"/>
  <c r="AP19" i="1" s="1"/>
  <c r="X19" i="1"/>
  <c r="AA19" i="1" s="1"/>
  <c r="AD20" i="1"/>
  <c r="AJ20" i="1" s="1"/>
  <c r="AM20" i="1" s="1"/>
  <c r="AP20" i="1" s="1"/>
  <c r="X20" i="1"/>
  <c r="BD8" i="1"/>
  <c r="Z12" i="1"/>
  <c r="AJ10" i="1"/>
  <c r="AX2" i="1"/>
  <c r="BB12" i="1"/>
  <c r="BA8" i="1"/>
  <c r="Z10" i="1"/>
  <c r="Z8" i="1"/>
  <c r="AG78" i="1"/>
  <c r="U78" i="1"/>
  <c r="R78" i="1"/>
  <c r="AD78" i="1" s="1"/>
  <c r="AJ78" i="1" s="1"/>
  <c r="AD77" i="1"/>
  <c r="AJ77" i="1" s="1"/>
  <c r="AM77" i="1" s="1"/>
  <c r="AP77" i="1" s="1"/>
  <c r="X77" i="1"/>
  <c r="AA77" i="1" s="1"/>
  <c r="AD76" i="1"/>
  <c r="AJ76" i="1" s="1"/>
  <c r="AM76" i="1" s="1"/>
  <c r="AP76" i="1" s="1"/>
  <c r="X76" i="1"/>
  <c r="AA76" i="1" s="1"/>
  <c r="AD75" i="1"/>
  <c r="AJ75" i="1" s="1"/>
  <c r="AM75" i="1" s="1"/>
  <c r="AP75" i="1" s="1"/>
  <c r="X75" i="1"/>
  <c r="AA75" i="1" s="1"/>
  <c r="AG71" i="1"/>
  <c r="U71" i="1"/>
  <c r="R71" i="1"/>
  <c r="AD71" i="1"/>
  <c r="AD70" i="1"/>
  <c r="AJ70" i="1" s="1"/>
  <c r="AM70" i="1" s="1"/>
  <c r="AP70" i="1" s="1"/>
  <c r="X70" i="1"/>
  <c r="AA70" i="1" s="1"/>
  <c r="AD69" i="1"/>
  <c r="AJ69" i="1" s="1"/>
  <c r="AM69" i="1" s="1"/>
  <c r="AP69" i="1" s="1"/>
  <c r="X69" i="1"/>
  <c r="AA69" i="1" s="1"/>
  <c r="AG63" i="1"/>
  <c r="U63" i="1"/>
  <c r="R63" i="1"/>
  <c r="AD62" i="1"/>
  <c r="AJ62" i="1" s="1"/>
  <c r="X62" i="1"/>
  <c r="AD61" i="1"/>
  <c r="AJ61" i="1" s="1"/>
  <c r="AM61" i="1" s="1"/>
  <c r="AP61" i="1" s="1"/>
  <c r="X61" i="1"/>
  <c r="AA61" i="1" s="1"/>
  <c r="AD56" i="1"/>
  <c r="AJ56" i="1" s="1"/>
  <c r="X56" i="1"/>
  <c r="AD47" i="1"/>
  <c r="AJ47" i="1" s="1"/>
  <c r="AM47" i="1" s="1"/>
  <c r="AP47" i="1" s="1"/>
  <c r="X47" i="1"/>
  <c r="AA47" i="1" s="1"/>
  <c r="AG42" i="1"/>
  <c r="U42" i="1"/>
  <c r="U48" i="1" s="1"/>
  <c r="R42" i="1"/>
  <c r="R48" i="1" s="1"/>
  <c r="AG37" i="1"/>
  <c r="AG36" i="1"/>
  <c r="U36" i="1"/>
  <c r="R36" i="1"/>
  <c r="U37" i="1"/>
  <c r="R37" i="1"/>
  <c r="AD37" i="1" s="1"/>
  <c r="AD44" i="1"/>
  <c r="AJ44" i="1" s="1"/>
  <c r="AM44" i="1" s="1"/>
  <c r="AP44" i="1" s="1"/>
  <c r="X44" i="1"/>
  <c r="AA44" i="1" s="1"/>
  <c r="AD41" i="1"/>
  <c r="AJ41" i="1" s="1"/>
  <c r="AM41" i="1" s="1"/>
  <c r="AP41" i="1" s="1"/>
  <c r="X41" i="1"/>
  <c r="AA41" i="1" s="1"/>
  <c r="AD40" i="1"/>
  <c r="AJ40" i="1" s="1"/>
  <c r="AM40" i="1" s="1"/>
  <c r="AP40" i="1" s="1"/>
  <c r="X40" i="1"/>
  <c r="AA40" i="1" s="1"/>
  <c r="AD39" i="1"/>
  <c r="AJ39" i="1" s="1"/>
  <c r="AM39" i="1" s="1"/>
  <c r="AP39" i="1" s="1"/>
  <c r="X39" i="1"/>
  <c r="AA39" i="1" s="1"/>
  <c r="AD38" i="1"/>
  <c r="AJ38" i="1" s="1"/>
  <c r="AM38" i="1" s="1"/>
  <c r="AP38" i="1" s="1"/>
  <c r="X38" i="1"/>
  <c r="AA38" i="1" s="1"/>
  <c r="AD35" i="1"/>
  <c r="AJ35" i="1" s="1"/>
  <c r="X35" i="1"/>
  <c r="AA35" i="1" s="1"/>
  <c r="AD34" i="1"/>
  <c r="AJ34" i="1" s="1"/>
  <c r="AM34" i="1" s="1"/>
  <c r="AP34" i="1" s="1"/>
  <c r="X34" i="1"/>
  <c r="AD33" i="1"/>
  <c r="AJ33" i="1" s="1"/>
  <c r="AM33" i="1" s="1"/>
  <c r="AP33" i="1" s="1"/>
  <c r="X33" i="1"/>
  <c r="AA33" i="1" s="1"/>
  <c r="AD32" i="1"/>
  <c r="AJ32" i="1" s="1"/>
  <c r="AM32" i="1" s="1"/>
  <c r="AP32" i="1" s="1"/>
  <c r="X32" i="1"/>
  <c r="AA32" i="1" s="1"/>
  <c r="X26" i="1"/>
  <c r="AA26" i="1" s="1"/>
  <c r="X25" i="1"/>
  <c r="AA25" i="1" s="1"/>
  <c r="X23" i="1"/>
  <c r="AA23" i="1" s="1"/>
  <c r="X18" i="1"/>
  <c r="AA18" i="1" s="1"/>
  <c r="AG28" i="1"/>
  <c r="AH29" i="1" s="1"/>
  <c r="U28" i="1"/>
  <c r="R38" i="3" s="1"/>
  <c r="U38" i="3" s="1"/>
  <c r="R28" i="1"/>
  <c r="X28" i="1" s="1"/>
  <c r="AD26" i="1"/>
  <c r="AD25" i="1"/>
  <c r="AD23" i="1"/>
  <c r="R27" i="3" s="1"/>
  <c r="CA28" i="3" s="1"/>
  <c r="AD18" i="1"/>
  <c r="AJ18" i="1" s="1"/>
  <c r="AM18" i="1" s="1"/>
  <c r="AP18" i="1" s="1"/>
  <c r="AJ25" i="1" l="1"/>
  <c r="AM25" i="1" s="1"/>
  <c r="AP25" i="1" s="1"/>
  <c r="R33" i="3"/>
  <c r="AJ26" i="1"/>
  <c r="AM26" i="1" s="1"/>
  <c r="AP26" i="1" s="1"/>
  <c r="R34" i="3"/>
  <c r="V29" i="1"/>
  <c r="AG48" i="1"/>
  <c r="U53" i="3"/>
  <c r="AM78" i="1"/>
  <c r="AP78" i="1" s="1"/>
  <c r="AD21" i="1"/>
  <c r="AJ21" i="1" s="1"/>
  <c r="AM21" i="1" s="1"/>
  <c r="AP21" i="1" s="1"/>
  <c r="U21" i="1"/>
  <c r="R21" i="3"/>
  <c r="R36" i="3"/>
  <c r="R48" i="3"/>
  <c r="AA28" i="1"/>
  <c r="R30" i="3"/>
  <c r="S31" i="3" s="1"/>
  <c r="U27" i="3"/>
  <c r="CD28" i="3" s="1"/>
  <c r="BT24" i="3"/>
  <c r="CA37" i="3"/>
  <c r="CA40" i="3" s="1"/>
  <c r="BT53" i="3"/>
  <c r="CL54" i="3"/>
  <c r="CL56" i="3" s="1"/>
  <c r="CY28" i="3"/>
  <c r="AQ28" i="3"/>
  <c r="BC40" i="3"/>
  <c r="BI40" i="3" s="1"/>
  <c r="CA57" i="3"/>
  <c r="BO57" i="3"/>
  <c r="CR62" i="3"/>
  <c r="BN69" i="3"/>
  <c r="AP69" i="3"/>
  <c r="BQ69" i="3"/>
  <c r="AS69" i="3"/>
  <c r="CO69" i="3"/>
  <c r="BZ69" i="3"/>
  <c r="BZ71" i="3" s="1"/>
  <c r="BB69" i="3"/>
  <c r="CL69" i="3"/>
  <c r="CC69" i="3"/>
  <c r="BE69" i="3"/>
  <c r="AS71" i="3"/>
  <c r="AT72" i="3" s="1"/>
  <c r="AT57" i="3"/>
  <c r="CL71" i="3"/>
  <c r="BO37" i="3"/>
  <c r="AD53" i="3"/>
  <c r="AD62" i="3" s="1"/>
  <c r="AY53" i="3"/>
  <c r="BA53" i="3" s="1"/>
  <c r="CF53" i="3"/>
  <c r="CI53" i="3" s="1"/>
  <c r="CK53" i="3" s="1"/>
  <c r="DD53" i="3"/>
  <c r="BE54" i="3"/>
  <c r="BE56" i="3" s="1"/>
  <c r="AP62" i="3"/>
  <c r="AV62" i="3" s="1"/>
  <c r="AY62" i="3" s="1"/>
  <c r="BA62" i="3" s="1"/>
  <c r="BB62" i="3"/>
  <c r="BH62" i="3" s="1"/>
  <c r="BK62" i="3" s="1"/>
  <c r="BM62" i="3" s="1"/>
  <c r="BQ62" i="3"/>
  <c r="DA62" i="3"/>
  <c r="DD62" i="3" s="1"/>
  <c r="X23" i="3"/>
  <c r="AA23" i="3" s="1"/>
  <c r="AC23" i="3" s="1"/>
  <c r="BR40" i="3"/>
  <c r="DE39" i="3"/>
  <c r="CG39" i="3"/>
  <c r="BH48" i="3"/>
  <c r="CF48" i="3"/>
  <c r="BW53" i="3"/>
  <c r="BY53" i="3" s="1"/>
  <c r="BB54" i="3"/>
  <c r="BQ54" i="3"/>
  <c r="CO54" i="3"/>
  <c r="CS57" i="3"/>
  <c r="CW57" i="3" s="1"/>
  <c r="CC62" i="3"/>
  <c r="BQ74" i="3"/>
  <c r="BR75" i="3" s="1"/>
  <c r="CR53" i="3"/>
  <c r="CU53" i="3" s="1"/>
  <c r="CW53" i="3" s="1"/>
  <c r="CC74" i="3"/>
  <c r="CD75" i="3" s="1"/>
  <c r="AW39" i="3"/>
  <c r="AV48" i="3"/>
  <c r="BT48" i="3"/>
  <c r="DD48" i="3"/>
  <c r="DG48" i="3" s="1"/>
  <c r="DI48" i="3" s="1"/>
  <c r="CC54" i="3"/>
  <c r="CS72" i="3"/>
  <c r="CW72" i="3" s="1"/>
  <c r="BE74" i="3"/>
  <c r="BF75" i="3" s="1"/>
  <c r="BZ74" i="3"/>
  <c r="AV54" i="3"/>
  <c r="AP56" i="3"/>
  <c r="AQ37" i="3"/>
  <c r="AV30" i="3"/>
  <c r="AV36" i="3"/>
  <c r="AG69" i="3"/>
  <c r="AM69" i="3" s="1"/>
  <c r="AD69" i="3"/>
  <c r="AJ69" i="3" s="1"/>
  <c r="BH69" i="3"/>
  <c r="BK69" i="3" s="1"/>
  <c r="BM69" i="3" s="1"/>
  <c r="U62" i="3"/>
  <c r="X62" i="3" s="1"/>
  <c r="AA62" i="3" s="1"/>
  <c r="AC62" i="3" s="1"/>
  <c r="AM45" i="3"/>
  <c r="AM49" i="3"/>
  <c r="AM51" i="3"/>
  <c r="AM52" i="3"/>
  <c r="AM55" i="3"/>
  <c r="AM61" i="3"/>
  <c r="AM46" i="3"/>
  <c r="U48" i="3"/>
  <c r="X48" i="3" s="1"/>
  <c r="AA48" i="3" s="1"/>
  <c r="AC48" i="3" s="1"/>
  <c r="U47" i="3"/>
  <c r="X47" i="3" s="1"/>
  <c r="AA47" i="3" s="1"/>
  <c r="AC47" i="3" s="1"/>
  <c r="AM50" i="3"/>
  <c r="AA66" i="3"/>
  <c r="AC66" i="3" s="1"/>
  <c r="DG62" i="3"/>
  <c r="DI62" i="3" s="1"/>
  <c r="CU62" i="3"/>
  <c r="CW62" i="3" s="1"/>
  <c r="AY54" i="3"/>
  <c r="BA54" i="3" s="1"/>
  <c r="CI48" i="3"/>
  <c r="CK48" i="3" s="1"/>
  <c r="BW48" i="3"/>
  <c r="BY48" i="3" s="1"/>
  <c r="BK48" i="3"/>
  <c r="BM48" i="3" s="1"/>
  <c r="AY48" i="3"/>
  <c r="BA48" i="3" s="1"/>
  <c r="CU47" i="3"/>
  <c r="CW47" i="3" s="1"/>
  <c r="CI47" i="3"/>
  <c r="CK47" i="3" s="1"/>
  <c r="BW47" i="3"/>
  <c r="BY47" i="3" s="1"/>
  <c r="BK47" i="3"/>
  <c r="BM47" i="3" s="1"/>
  <c r="AY47" i="3"/>
  <c r="BA47" i="3" s="1"/>
  <c r="X20" i="3"/>
  <c r="AA20" i="3" s="1"/>
  <c r="AC20" i="3" s="1"/>
  <c r="CG40" i="3"/>
  <c r="AE39" i="3"/>
  <c r="BI39" i="3"/>
  <c r="AG24" i="3"/>
  <c r="AV22" i="3"/>
  <c r="AW25" i="3"/>
  <c r="BA25" i="3" s="1"/>
  <c r="DA30" i="3"/>
  <c r="DB31" i="3" s="1"/>
  <c r="AY36" i="3"/>
  <c r="BA36" i="3" s="1"/>
  <c r="AT37" i="3"/>
  <c r="AS74" i="3" s="1"/>
  <c r="AT75" i="3" s="1"/>
  <c r="DA36" i="3"/>
  <c r="CX30" i="3"/>
  <c r="CY31" i="3" s="1"/>
  <c r="BU39" i="3"/>
  <c r="BH24" i="3"/>
  <c r="BH36" i="3"/>
  <c r="X19" i="3"/>
  <c r="AA19" i="3" s="1"/>
  <c r="AC19" i="3" s="1"/>
  <c r="BO28" i="3"/>
  <c r="BR28" i="3"/>
  <c r="U36" i="3"/>
  <c r="AM43" i="3"/>
  <c r="AM44" i="3"/>
  <c r="BF28" i="3"/>
  <c r="DB28" i="3"/>
  <c r="AM34" i="3"/>
  <c r="AT28" i="3"/>
  <c r="AW28" i="3" s="1"/>
  <c r="DD43" i="3"/>
  <c r="DG43" i="3" s="1"/>
  <c r="DI43" i="3" s="1"/>
  <c r="CF38" i="3"/>
  <c r="CI38" i="3" s="1"/>
  <c r="AM33" i="3"/>
  <c r="AJ38" i="3"/>
  <c r="BC28" i="3"/>
  <c r="AG38" i="3"/>
  <c r="DG38" i="3"/>
  <c r="DD30" i="3"/>
  <c r="DG30" i="3" s="1"/>
  <c r="DI30" i="3" s="1"/>
  <c r="CG31" i="3"/>
  <c r="CK31" i="3" s="1"/>
  <c r="CF30" i="3"/>
  <c r="CI30" i="3" s="1"/>
  <c r="CK30" i="3" s="1"/>
  <c r="DG36" i="3"/>
  <c r="DI36" i="3" s="1"/>
  <c r="CG37" i="3"/>
  <c r="CK37" i="3" s="1"/>
  <c r="CF36" i="3"/>
  <c r="CI36" i="3" s="1"/>
  <c r="CK36" i="3" s="1"/>
  <c r="BU37" i="3"/>
  <c r="BY37" i="3" s="1"/>
  <c r="BT36" i="3"/>
  <c r="BW36" i="3" s="1"/>
  <c r="BY36" i="3" s="1"/>
  <c r="BI37" i="3"/>
  <c r="BM37" i="3" s="1"/>
  <c r="BK36" i="3"/>
  <c r="BM36" i="3" s="1"/>
  <c r="BU31" i="3"/>
  <c r="BY31" i="3" s="1"/>
  <c r="DD27" i="3"/>
  <c r="DG27" i="3" s="1"/>
  <c r="DI27" i="3" s="1"/>
  <c r="CX33" i="3"/>
  <c r="CX36" i="3" s="1"/>
  <c r="CX54" i="3" s="1"/>
  <c r="CX56" i="3" s="1"/>
  <c r="CX71" i="3" s="1"/>
  <c r="CY72" i="3" s="1"/>
  <c r="AJ34" i="3"/>
  <c r="CG28" i="3"/>
  <c r="AJ29" i="3"/>
  <c r="X21" i="3"/>
  <c r="AA21" i="3" s="1"/>
  <c r="AC21" i="3" s="1"/>
  <c r="AW31" i="3"/>
  <c r="BA31" i="3" s="1"/>
  <c r="BK30" i="3"/>
  <c r="BM30" i="3" s="1"/>
  <c r="AY30" i="3"/>
  <c r="BA30" i="3" s="1"/>
  <c r="BF31" i="3"/>
  <c r="BI31" i="3" s="1"/>
  <c r="BM31" i="3" s="1"/>
  <c r="DA22" i="3"/>
  <c r="AG21" i="3"/>
  <c r="AG22" i="3" s="1"/>
  <c r="AD27" i="3"/>
  <c r="AD21" i="3"/>
  <c r="AJ21" i="3" s="1"/>
  <c r="BT22" i="3"/>
  <c r="BT21" i="3"/>
  <c r="BW21" i="3" s="1"/>
  <c r="BY21" i="3" s="1"/>
  <c r="AG27" i="3"/>
  <c r="BK22" i="3"/>
  <c r="BM22" i="3" s="1"/>
  <c r="DD24" i="3"/>
  <c r="AV24" i="3"/>
  <c r="AY22" i="3"/>
  <c r="BA22" i="3" s="1"/>
  <c r="AH25" i="3"/>
  <c r="X33" i="3"/>
  <c r="AA33" i="3" s="1"/>
  <c r="AC33" i="3" s="1"/>
  <c r="U24" i="3"/>
  <c r="AJ20" i="3"/>
  <c r="BW22" i="3"/>
  <c r="BY22" i="3" s="1"/>
  <c r="AD24" i="3"/>
  <c r="BC25" i="3"/>
  <c r="BI25" i="3" s="1"/>
  <c r="BM25" i="3" s="1"/>
  <c r="X27" i="3"/>
  <c r="AA27" i="3" s="1"/>
  <c r="AC27" i="3" s="1"/>
  <c r="U22" i="3"/>
  <c r="BR25" i="3"/>
  <c r="BU25" i="3" s="1"/>
  <c r="BY25" i="3" s="1"/>
  <c r="X34" i="3"/>
  <c r="AA34" i="3" s="1"/>
  <c r="AC34" i="3" s="1"/>
  <c r="X53" i="3"/>
  <c r="AA53" i="3" s="1"/>
  <c r="AC53" i="3" s="1"/>
  <c r="AM19" i="3"/>
  <c r="AE25" i="3"/>
  <c r="U29" i="3"/>
  <c r="X29" i="3" s="1"/>
  <c r="AA29" i="3" s="1"/>
  <c r="AC29" i="3" s="1"/>
  <c r="AJ19" i="3"/>
  <c r="AM20" i="3"/>
  <c r="DG24" i="3"/>
  <c r="DI24" i="3" s="1"/>
  <c r="BW24" i="3"/>
  <c r="BY24" i="3" s="1"/>
  <c r="AJ23" i="3"/>
  <c r="BK24" i="3"/>
  <c r="BM24" i="3" s="1"/>
  <c r="AY24" i="3"/>
  <c r="BA24" i="3" s="1"/>
  <c r="AM23" i="3"/>
  <c r="AA44" i="3"/>
  <c r="AC44" i="3" s="1"/>
  <c r="AA45" i="3"/>
  <c r="AC45" i="3" s="1"/>
  <c r="AA46" i="3"/>
  <c r="AC46" i="3" s="1"/>
  <c r="AA49" i="3"/>
  <c r="AC49" i="3" s="1"/>
  <c r="AA50" i="3"/>
  <c r="AC50" i="3" s="1"/>
  <c r="AA51" i="3"/>
  <c r="AC51" i="3" s="1"/>
  <c r="AA52" i="3"/>
  <c r="AC52" i="3" s="1"/>
  <c r="AA55" i="3"/>
  <c r="AC55" i="3" s="1"/>
  <c r="AA61" i="3"/>
  <c r="AC61" i="3" s="1"/>
  <c r="AA43" i="3"/>
  <c r="AC43" i="3" s="1"/>
  <c r="S39" i="3"/>
  <c r="AK39" i="3" s="1"/>
  <c r="R54" i="3"/>
  <c r="R56" i="3" s="1"/>
  <c r="R71" i="3" s="1"/>
  <c r="S37" i="3"/>
  <c r="R24" i="3"/>
  <c r="X24" i="3" s="1"/>
  <c r="R22" i="3"/>
  <c r="U43" i="1"/>
  <c r="X48" i="1"/>
  <c r="AA48" i="1" s="1"/>
  <c r="AD63" i="1"/>
  <c r="X78" i="1"/>
  <c r="AA78" i="1" s="1"/>
  <c r="U53" i="1"/>
  <c r="AG43" i="1"/>
  <c r="X42" i="1"/>
  <c r="AA42" i="1" s="1"/>
  <c r="R43" i="1"/>
  <c r="X63" i="1"/>
  <c r="AA63" i="1" s="1"/>
  <c r="AJ63" i="1"/>
  <c r="AM63" i="1" s="1"/>
  <c r="AP63" i="1" s="1"/>
  <c r="AJ71" i="1"/>
  <c r="AM71" i="1" s="1"/>
  <c r="AP71" i="1" s="1"/>
  <c r="X71" i="1"/>
  <c r="AA71" i="1" s="1"/>
  <c r="AD48" i="1"/>
  <c r="AD42" i="1"/>
  <c r="AJ42" i="1" s="1"/>
  <c r="AM42" i="1" s="1"/>
  <c r="AP42" i="1" s="1"/>
  <c r="AJ37" i="1"/>
  <c r="AM37" i="1" s="1"/>
  <c r="AP37" i="1" s="1"/>
  <c r="X36" i="1"/>
  <c r="AA36" i="1" s="1"/>
  <c r="AD36" i="1"/>
  <c r="X37" i="1"/>
  <c r="AA37" i="1" s="1"/>
  <c r="S29" i="1"/>
  <c r="AJ23" i="1"/>
  <c r="AM23" i="1" s="1"/>
  <c r="AP23" i="1" s="1"/>
  <c r="AD28" i="1"/>
  <c r="AJ28" i="1" s="1"/>
  <c r="AM28" i="1" s="1"/>
  <c r="AP28" i="1" s="1"/>
  <c r="AG45" i="1" l="1"/>
  <c r="V54" i="1"/>
  <c r="U45" i="1"/>
  <c r="AG53" i="1"/>
  <c r="DE28" i="3"/>
  <c r="CA72" i="3"/>
  <c r="DB37" i="3"/>
  <c r="DB40" i="3" s="1"/>
  <c r="DA54" i="3"/>
  <c r="CF74" i="3"/>
  <c r="CA75" i="3"/>
  <c r="CG75" i="3" s="1"/>
  <c r="CK75" i="3" s="1"/>
  <c r="CF54" i="3"/>
  <c r="CI54" i="3" s="1"/>
  <c r="CK54" i="3" s="1"/>
  <c r="CC56" i="3"/>
  <c r="CR69" i="3"/>
  <c r="CU69" i="3" s="1"/>
  <c r="CW69" i="3" s="1"/>
  <c r="BB56" i="3"/>
  <c r="BH56" i="3" s="1"/>
  <c r="BK56" i="3" s="1"/>
  <c r="BM56" i="3" s="1"/>
  <c r="BH54" i="3"/>
  <c r="BK54" i="3" s="1"/>
  <c r="BM54" i="3" s="1"/>
  <c r="AA24" i="3"/>
  <c r="AC24" i="3" s="1"/>
  <c r="CI74" i="3"/>
  <c r="CK74" i="3" s="1"/>
  <c r="CY57" i="3"/>
  <c r="BT69" i="3"/>
  <c r="BW69" i="3" s="1"/>
  <c r="BY69" i="3" s="1"/>
  <c r="CF62" i="3"/>
  <c r="CI62" i="3" s="1"/>
  <c r="CK62" i="3" s="1"/>
  <c r="BB74" i="3"/>
  <c r="BT54" i="3"/>
  <c r="BW54" i="3" s="1"/>
  <c r="BY54" i="3" s="1"/>
  <c r="BQ56" i="3"/>
  <c r="BO40" i="3"/>
  <c r="BU40" i="3" s="1"/>
  <c r="BN74" i="3"/>
  <c r="BT62" i="3"/>
  <c r="BW62" i="3" s="1"/>
  <c r="BY62" i="3" s="1"/>
  <c r="CF69" i="3"/>
  <c r="CI69" i="3" s="1"/>
  <c r="CK69" i="3" s="1"/>
  <c r="AV69" i="3"/>
  <c r="AY69" i="3" s="1"/>
  <c r="BA69" i="3" s="1"/>
  <c r="BN71" i="3"/>
  <c r="CR54" i="3"/>
  <c r="CU54" i="3" s="1"/>
  <c r="CW54" i="3" s="1"/>
  <c r="CO56" i="3"/>
  <c r="BE71" i="3"/>
  <c r="BF72" i="3" s="1"/>
  <c r="BF57" i="3"/>
  <c r="AG36" i="3"/>
  <c r="AG54" i="3" s="1"/>
  <c r="AG56" i="3" s="1"/>
  <c r="AG71" i="3" s="1"/>
  <c r="AH72" i="3" s="1"/>
  <c r="AP71" i="3"/>
  <c r="AQ57" i="3"/>
  <c r="AW57" i="3" s="1"/>
  <c r="BA57" i="3" s="1"/>
  <c r="AV56" i="3"/>
  <c r="AY56" i="3" s="1"/>
  <c r="BA56" i="3" s="1"/>
  <c r="AQ40" i="3"/>
  <c r="AP74" i="3"/>
  <c r="AM53" i="3"/>
  <c r="AM62" i="3" s="1"/>
  <c r="X36" i="3"/>
  <c r="AA36" i="3" s="1"/>
  <c r="AC36" i="3" s="1"/>
  <c r="U54" i="3"/>
  <c r="U56" i="3" s="1"/>
  <c r="X56" i="3" s="1"/>
  <c r="AA56" i="3" s="1"/>
  <c r="AC56" i="3" s="1"/>
  <c r="BU28" i="3"/>
  <c r="X22" i="3"/>
  <c r="AA22" i="3" s="1"/>
  <c r="AC22" i="3" s="1"/>
  <c r="V37" i="3"/>
  <c r="U74" i="3" s="1"/>
  <c r="V75" i="3" s="1"/>
  <c r="CY37" i="3"/>
  <c r="DD36" i="3"/>
  <c r="DE31" i="3"/>
  <c r="DI31" i="3" s="1"/>
  <c r="AW37" i="3"/>
  <c r="BA37" i="3" s="1"/>
  <c r="AT40" i="3"/>
  <c r="AW40" i="3" s="1"/>
  <c r="AE28" i="3"/>
  <c r="AK28" i="3" s="1"/>
  <c r="AH28" i="3"/>
  <c r="AN28" i="3" s="1"/>
  <c r="BI28" i="3"/>
  <c r="AM38" i="3"/>
  <c r="AH39" i="3"/>
  <c r="AH37" i="3"/>
  <c r="AM36" i="3"/>
  <c r="AM21" i="3"/>
  <c r="AM22" i="3" s="1"/>
  <c r="AD33" i="3"/>
  <c r="DD33" i="3"/>
  <c r="DG33" i="3" s="1"/>
  <c r="DI33" i="3" s="1"/>
  <c r="AJ27" i="3"/>
  <c r="AD30" i="3"/>
  <c r="AM27" i="3"/>
  <c r="AN72" i="3" s="1"/>
  <c r="AG30" i="3"/>
  <c r="S25" i="3"/>
  <c r="AK25" i="3" s="1"/>
  <c r="V25" i="3"/>
  <c r="AN25" i="3" s="1"/>
  <c r="AJ24" i="3"/>
  <c r="V39" i="3"/>
  <c r="AM29" i="3"/>
  <c r="CX22" i="3"/>
  <c r="DD22" i="3" s="1"/>
  <c r="DG22" i="3" s="1"/>
  <c r="DI22" i="3" s="1"/>
  <c r="DD21" i="3"/>
  <c r="DG21" i="3" s="1"/>
  <c r="DI21" i="3" s="1"/>
  <c r="AD22" i="3"/>
  <c r="AJ22" i="3"/>
  <c r="U30" i="3"/>
  <c r="AM24" i="3"/>
  <c r="R74" i="3"/>
  <c r="S40" i="3"/>
  <c r="S57" i="3"/>
  <c r="Y29" i="1"/>
  <c r="R53" i="1"/>
  <c r="R45" i="1"/>
  <c r="AD43" i="1"/>
  <c r="AJ43" i="1" s="1"/>
  <c r="AM43" i="1" s="1"/>
  <c r="AP43" i="1" s="1"/>
  <c r="X43" i="1"/>
  <c r="AA43" i="1" s="1"/>
  <c r="AG50" i="1"/>
  <c r="AH46" i="1"/>
  <c r="U50" i="1"/>
  <c r="V46" i="1"/>
  <c r="AJ48" i="1"/>
  <c r="AM48" i="1" s="1"/>
  <c r="AP48" i="1" s="1"/>
  <c r="AJ36" i="1"/>
  <c r="AM36" i="1" s="1"/>
  <c r="AP36" i="1" s="1"/>
  <c r="AE29" i="1"/>
  <c r="AK29" i="1" l="1"/>
  <c r="AP29" i="1" s="1"/>
  <c r="AD53" i="1"/>
  <c r="V40" i="3"/>
  <c r="Y40" i="3" s="1"/>
  <c r="BT74" i="3"/>
  <c r="BW74" i="3" s="1"/>
  <c r="BY74" i="3" s="1"/>
  <c r="BO75" i="3"/>
  <c r="BU75" i="3" s="1"/>
  <c r="BY75" i="3" s="1"/>
  <c r="CR56" i="3"/>
  <c r="CU56" i="3" s="1"/>
  <c r="CW56" i="3" s="1"/>
  <c r="CO71" i="3"/>
  <c r="CC71" i="3"/>
  <c r="CD57" i="3"/>
  <c r="CG57" i="3" s="1"/>
  <c r="CK57" i="3" s="1"/>
  <c r="CF56" i="3"/>
  <c r="CI56" i="3" s="1"/>
  <c r="CK56" i="3" s="1"/>
  <c r="DD54" i="3"/>
  <c r="DA56" i="3"/>
  <c r="DG54" i="3"/>
  <c r="DI54" i="3" s="1"/>
  <c r="AM54" i="3"/>
  <c r="AM56" i="3" s="1"/>
  <c r="AM71" i="3" s="1"/>
  <c r="V31" i="3"/>
  <c r="Y31" i="3" s="1"/>
  <c r="AC31" i="3" s="1"/>
  <c r="X30" i="3"/>
  <c r="AA30" i="3" s="1"/>
  <c r="AC30" i="3" s="1"/>
  <c r="BO72" i="3"/>
  <c r="BT56" i="3"/>
  <c r="BW56" i="3" s="1"/>
  <c r="BY56" i="3" s="1"/>
  <c r="BQ71" i="3"/>
  <c r="BR72" i="3" s="1"/>
  <c r="BR57" i="3"/>
  <c r="BU57" i="3" s="1"/>
  <c r="BY57" i="3" s="1"/>
  <c r="BC57" i="3"/>
  <c r="BI57" i="3" s="1"/>
  <c r="BM57" i="3" s="1"/>
  <c r="BB71" i="3"/>
  <c r="BC75" i="3"/>
  <c r="BI75" i="3" s="1"/>
  <c r="BM75" i="3" s="1"/>
  <c r="BH74" i="3"/>
  <c r="BK74" i="3" s="1"/>
  <c r="BM74" i="3" s="1"/>
  <c r="AV74" i="3"/>
  <c r="AY74" i="3" s="1"/>
  <c r="BA74" i="3" s="1"/>
  <c r="AQ75" i="3"/>
  <c r="AW75" i="3" s="1"/>
  <c r="BA75" i="3" s="1"/>
  <c r="AQ72" i="3"/>
  <c r="AW72" i="3" s="1"/>
  <c r="BA72" i="3" s="1"/>
  <c r="AV71" i="3"/>
  <c r="AY71" i="3" s="1"/>
  <c r="BA71" i="3" s="1"/>
  <c r="X54" i="3"/>
  <c r="AA54" i="3" s="1"/>
  <c r="AC54" i="3" s="1"/>
  <c r="AJ30" i="3"/>
  <c r="AK72" i="3"/>
  <c r="V57" i="3"/>
  <c r="Y57" i="3" s="1"/>
  <c r="AC57" i="3" s="1"/>
  <c r="U71" i="3"/>
  <c r="AN37" i="3"/>
  <c r="Y37" i="3"/>
  <c r="AC37" i="3" s="1"/>
  <c r="DE37" i="3"/>
  <c r="DI37" i="3" s="1"/>
  <c r="CY40" i="3"/>
  <c r="DE40" i="3" s="1"/>
  <c r="AM30" i="3"/>
  <c r="AN39" i="3"/>
  <c r="Y39" i="3"/>
  <c r="AJ33" i="3"/>
  <c r="AD36" i="3"/>
  <c r="AD54" i="3" s="1"/>
  <c r="AD56" i="3" s="1"/>
  <c r="AD71" i="3" s="1"/>
  <c r="AE72" i="3" s="1"/>
  <c r="AH31" i="3"/>
  <c r="AE31" i="3"/>
  <c r="AK31" i="3" s="1"/>
  <c r="Y25" i="3"/>
  <c r="AC25" i="3" s="1"/>
  <c r="S75" i="3"/>
  <c r="Y75" i="3" s="1"/>
  <c r="AC75" i="3" s="1"/>
  <c r="X74" i="3"/>
  <c r="AA74" i="3" s="1"/>
  <c r="AC74" i="3" s="1"/>
  <c r="S72" i="3"/>
  <c r="X45" i="1"/>
  <c r="AA45" i="1" s="1"/>
  <c r="R50" i="1"/>
  <c r="S46" i="1"/>
  <c r="Y46" i="1" s="1"/>
  <c r="AD45" i="1"/>
  <c r="AG58" i="1"/>
  <c r="AH51" i="1"/>
  <c r="AH54" i="1"/>
  <c r="U58" i="1"/>
  <c r="V51" i="1"/>
  <c r="S54" i="1"/>
  <c r="Y54" i="1" s="1"/>
  <c r="X53" i="1"/>
  <c r="AA53" i="1" s="1"/>
  <c r="AG66" i="1" l="1"/>
  <c r="AH64" i="1"/>
  <c r="BT71" i="3"/>
  <c r="BW71" i="3" s="1"/>
  <c r="BY71" i="3" s="1"/>
  <c r="AN31" i="3"/>
  <c r="BC72" i="3"/>
  <c r="BI72" i="3" s="1"/>
  <c r="BM72" i="3" s="1"/>
  <c r="BH71" i="3"/>
  <c r="BK71" i="3" s="1"/>
  <c r="BM71" i="3" s="1"/>
  <c r="BU72" i="3"/>
  <c r="BY72" i="3" s="1"/>
  <c r="DD56" i="3"/>
  <c r="DA71" i="3"/>
  <c r="DG56" i="3"/>
  <c r="DI56" i="3" s="1"/>
  <c r="DB57" i="3"/>
  <c r="DE57" i="3" s="1"/>
  <c r="DI57" i="3" s="1"/>
  <c r="CD72" i="3"/>
  <c r="CG72" i="3" s="1"/>
  <c r="CK72" i="3" s="1"/>
  <c r="CF71" i="3"/>
  <c r="CI71" i="3" s="1"/>
  <c r="CK71" i="3" s="1"/>
  <c r="CR71" i="3"/>
  <c r="CU71" i="3" s="1"/>
  <c r="CW71" i="3" s="1"/>
  <c r="V72" i="3"/>
  <c r="Y72" i="3" s="1"/>
  <c r="AC72" i="3" s="1"/>
  <c r="X71" i="3"/>
  <c r="AA71" i="3" s="1"/>
  <c r="AC71" i="3" s="1"/>
  <c r="AE37" i="3"/>
  <c r="AK37" i="3" s="1"/>
  <c r="AJ36" i="3"/>
  <c r="AJ54" i="3" s="1"/>
  <c r="AJ56" i="3" s="1"/>
  <c r="AJ71" i="3" s="1"/>
  <c r="U66" i="1"/>
  <c r="V64" i="1"/>
  <c r="AH59" i="1"/>
  <c r="V59" i="1"/>
  <c r="AJ45" i="1"/>
  <c r="AM45" i="1" s="1"/>
  <c r="AP45" i="1" s="1"/>
  <c r="AD50" i="1"/>
  <c r="AE46" i="1"/>
  <c r="AK46" i="1" s="1"/>
  <c r="AP46" i="1" s="1"/>
  <c r="S51" i="1"/>
  <c r="Y51" i="1" s="1"/>
  <c r="R58" i="1"/>
  <c r="X50" i="1"/>
  <c r="AA50" i="1" s="1"/>
  <c r="V79" i="1" l="1"/>
  <c r="AH79" i="1"/>
  <c r="DB72" i="3"/>
  <c r="DE72" i="3" s="1"/>
  <c r="DI72" i="3" s="1"/>
  <c r="DD71" i="3"/>
  <c r="DG71" i="3" s="1"/>
  <c r="DI71" i="3" s="1"/>
  <c r="R66" i="1"/>
  <c r="S79" i="1" s="1"/>
  <c r="S64" i="1"/>
  <c r="Y64" i="1" s="1"/>
  <c r="AH67" i="1"/>
  <c r="S59" i="1"/>
  <c r="Y59" i="1" s="1"/>
  <c r="X58" i="1"/>
  <c r="AA58" i="1" s="1"/>
  <c r="AD58" i="1"/>
  <c r="AJ50" i="1"/>
  <c r="AM50" i="1" s="1"/>
  <c r="AP50" i="1" s="1"/>
  <c r="AE51" i="1"/>
  <c r="AK51" i="1" s="1"/>
  <c r="AP51" i="1" s="1"/>
  <c r="V67" i="1"/>
  <c r="U73" i="1"/>
  <c r="AD66" i="1" l="1"/>
  <c r="AE79" i="1" s="1"/>
  <c r="AE64" i="1"/>
  <c r="AK64" i="1" s="1"/>
  <c r="AP64" i="1" s="1"/>
  <c r="AE54" i="1"/>
  <c r="AK54" i="1" s="1"/>
  <c r="AP54" i="1" s="1"/>
  <c r="AJ53" i="1"/>
  <c r="AJ58" i="1"/>
  <c r="AM58" i="1" s="1"/>
  <c r="AP58" i="1" s="1"/>
  <c r="AE59" i="1"/>
  <c r="AK59" i="1" s="1"/>
  <c r="AP59" i="1" s="1"/>
  <c r="X66" i="1"/>
  <c r="AA66" i="1" s="1"/>
  <c r="S67" i="1"/>
  <c r="Y67" i="1" s="1"/>
  <c r="R73" i="1"/>
  <c r="Y79" i="1"/>
  <c r="AM53" i="1" l="1"/>
  <c r="AP53" i="1" s="1"/>
  <c r="AE67" i="1"/>
  <c r="AK67" i="1" s="1"/>
  <c r="AP67" i="1" s="1"/>
  <c r="AK79" i="1"/>
  <c r="AP79" i="1" s="1"/>
  <c r="AJ66" i="1"/>
  <c r="AM66" i="1" s="1"/>
  <c r="X73" i="1"/>
  <c r="AA73" i="1" s="1"/>
  <c r="AD73" i="1"/>
  <c r="AJ73" i="1" l="1"/>
  <c r="AM73" i="1" s="1"/>
  <c r="AP73" i="1" s="1"/>
  <c r="X21" i="1"/>
  <c r="AA21" i="1" s="1"/>
</calcChain>
</file>

<file path=xl/sharedStrings.xml><?xml version="1.0" encoding="utf-8"?>
<sst xmlns="http://schemas.openxmlformats.org/spreadsheetml/2006/main" count="597" uniqueCount="181">
  <si>
    <t>会社名</t>
    <phoneticPr fontId="1"/>
  </si>
  <si>
    <t>事業年度</t>
    <phoneticPr fontId="1"/>
  </si>
  <si>
    <t>処理年月日</t>
    <phoneticPr fontId="1"/>
  </si>
  <si>
    <t>経過月数</t>
    <phoneticPr fontId="1"/>
  </si>
  <si>
    <t>：</t>
    <phoneticPr fontId="1"/>
  </si>
  <si>
    <t>㈱ABC</t>
    <phoneticPr fontId="1"/>
  </si>
  <si>
    <t>実績</t>
    <phoneticPr fontId="1"/>
  </si>
  <si>
    <t>前年同月</t>
    <phoneticPr fontId="1"/>
  </si>
  <si>
    <t>増減</t>
    <phoneticPr fontId="1"/>
  </si>
  <si>
    <t>増減率</t>
    <phoneticPr fontId="1"/>
  </si>
  <si>
    <t>予実比較</t>
    <phoneticPr fontId="1"/>
  </si>
  <si>
    <t>予算</t>
    <phoneticPr fontId="1"/>
  </si>
  <si>
    <t>➀予算設定原因</t>
    <phoneticPr fontId="1"/>
  </si>
  <si>
    <t>主な差異原因（差異率５％以上）</t>
    <phoneticPr fontId="1"/>
  </si>
  <si>
    <t>対策</t>
    <phoneticPr fontId="1"/>
  </si>
  <si>
    <t>N
O</t>
    <phoneticPr fontId="1"/>
  </si>
  <si>
    <t>数量表示</t>
    <phoneticPr fontId="1"/>
  </si>
  <si>
    <t>単位</t>
    <phoneticPr fontId="1"/>
  </si>
  <si>
    <t>%</t>
    <phoneticPr fontId="1"/>
  </si>
  <si>
    <t>区分</t>
    <phoneticPr fontId="1"/>
  </si>
  <si>
    <t>変動費</t>
    <phoneticPr fontId="1"/>
  </si>
  <si>
    <t>固定費</t>
    <phoneticPr fontId="1"/>
  </si>
  <si>
    <t>人件費</t>
    <phoneticPr fontId="1"/>
  </si>
  <si>
    <t>販売費</t>
    <phoneticPr fontId="1"/>
  </si>
  <si>
    <t>設備費</t>
    <phoneticPr fontId="1"/>
  </si>
  <si>
    <t>管理費</t>
    <phoneticPr fontId="1"/>
  </si>
  <si>
    <t>減価償却費</t>
    <phoneticPr fontId="1"/>
  </si>
  <si>
    <t>固定費合計</t>
    <phoneticPr fontId="1"/>
  </si>
  <si>
    <t>うち外注費</t>
    <phoneticPr fontId="1"/>
  </si>
  <si>
    <t>（人員数）</t>
    <phoneticPr fontId="1"/>
  </si>
  <si>
    <t>（人員増加数）</t>
    <phoneticPr fontId="1"/>
  </si>
  <si>
    <t>（人員減少数）</t>
    <phoneticPr fontId="1"/>
  </si>
  <si>
    <t>科　　目
（非会計数値科目）</t>
    <phoneticPr fontId="1"/>
  </si>
  <si>
    <t>（損益分岐点売上高）</t>
    <phoneticPr fontId="1"/>
  </si>
  <si>
    <t>（安全余裕率）</t>
    <phoneticPr fontId="1"/>
  </si>
  <si>
    <t>特別損益</t>
    <phoneticPr fontId="1"/>
  </si>
  <si>
    <t>法人税、住民税及び事業税</t>
    <phoneticPr fontId="1"/>
  </si>
  <si>
    <t>法人税等調整額</t>
    <phoneticPr fontId="1"/>
  </si>
  <si>
    <t>法人税等合計</t>
    <phoneticPr fontId="1"/>
  </si>
  <si>
    <t>[粗利益（限界利益）]</t>
    <phoneticPr fontId="1"/>
  </si>
  <si>
    <t>[営業利益]</t>
    <phoneticPr fontId="1"/>
  </si>
  <si>
    <t>[経常利益]</t>
    <phoneticPr fontId="1"/>
  </si>
  <si>
    <t>[税引前当期純利益]</t>
    <phoneticPr fontId="1"/>
  </si>
  <si>
    <t>[税負担率]</t>
    <phoneticPr fontId="1"/>
  </si>
  <si>
    <t>（１株当たり当期純利益）</t>
    <phoneticPr fontId="1"/>
  </si>
  <si>
    <t>百万</t>
    <phoneticPr fontId="1"/>
  </si>
  <si>
    <t>円</t>
    <phoneticPr fontId="1"/>
  </si>
  <si>
    <t>％</t>
    <phoneticPr fontId="1"/>
  </si>
  <si>
    <t>[同利益率]</t>
    <phoneticPr fontId="1"/>
  </si>
  <si>
    <t>株</t>
    <phoneticPr fontId="1"/>
  </si>
  <si>
    <t>当
月
実
績</t>
    <phoneticPr fontId="1"/>
  </si>
  <si>
    <t>貸</t>
    <phoneticPr fontId="1"/>
  </si>
  <si>
    <t>借</t>
    <phoneticPr fontId="1"/>
  </si>
  <si>
    <t>営業外損益（△表示）</t>
    <phoneticPr fontId="1"/>
  </si>
  <si>
    <t>前年同月比</t>
    <phoneticPr fontId="1"/>
  </si>
  <si>
    <t>（一人当たり月次売上高）</t>
    <phoneticPr fontId="1"/>
  </si>
  <si>
    <t>（一人当たり月次人件費）</t>
    <phoneticPr fontId="1"/>
  </si>
  <si>
    <t>[償却前固定費計]</t>
    <phoneticPr fontId="1"/>
  </si>
  <si>
    <t>[償却前営業利益:EBITDA]</t>
    <phoneticPr fontId="1"/>
  </si>
  <si>
    <t>[当期純利益]</t>
    <phoneticPr fontId="1"/>
  </si>
  <si>
    <t>借</t>
    <phoneticPr fontId="1"/>
  </si>
  <si>
    <t>貸借等</t>
    <phoneticPr fontId="1"/>
  </si>
  <si>
    <t>第</t>
    <phoneticPr fontId="1"/>
  </si>
  <si>
    <t>期</t>
    <phoneticPr fontId="1"/>
  </si>
  <si>
    <t>月</t>
    <phoneticPr fontId="1"/>
  </si>
  <si>
    <t>対象月</t>
    <phoneticPr fontId="1"/>
  </si>
  <si>
    <t>期間区分（1=上期・2=下期）</t>
    <phoneticPr fontId="1"/>
  </si>
  <si>
    <t>ｶ月</t>
    <phoneticPr fontId="1"/>
  </si>
  <si>
    <t>期間種類（1=発生・2=累計）</t>
    <phoneticPr fontId="1"/>
  </si>
  <si>
    <t>年</t>
    <phoneticPr fontId="1"/>
  </si>
  <si>
    <t>日現在</t>
    <phoneticPr fontId="1"/>
  </si>
  <si>
    <t>報告種類（1=月次損益・2=上期着地予想・3=通期着地予想）</t>
    <phoneticPr fontId="1"/>
  </si>
  <si>
    <t>組織区分（1=全社・2=部門別）</t>
    <phoneticPr fontId="1"/>
  </si>
  <si>
    <t>[</t>
    <phoneticPr fontId="1"/>
  </si>
  <si>
    <t>]</t>
    <phoneticPr fontId="1"/>
  </si>
  <si>
    <t>月</t>
    <phoneticPr fontId="1"/>
  </si>
  <si>
    <t>重要性基準</t>
    <phoneticPr fontId="1"/>
  </si>
  <si>
    <t>%</t>
    <phoneticPr fontId="1"/>
  </si>
  <si>
    <t>日</t>
    <phoneticPr fontId="1"/>
  </si>
  <si>
    <t>～</t>
    <phoneticPr fontId="1"/>
  </si>
  <si>
    <t>決算期間</t>
    <phoneticPr fontId="1"/>
  </si>
  <si>
    <t>＜補足コメント＞</t>
    <phoneticPr fontId="1"/>
  </si>
  <si>
    <t>作成部署</t>
    <phoneticPr fontId="1"/>
  </si>
  <si>
    <t>経営企画部</t>
    <phoneticPr fontId="1"/>
  </si>
  <si>
    <t>：</t>
    <phoneticPr fontId="1"/>
  </si>
  <si>
    <t>作成日</t>
    <phoneticPr fontId="1"/>
  </si>
  <si>
    <t>（受注高：月初残高）</t>
    <phoneticPr fontId="1"/>
  </si>
  <si>
    <t>（受注高：月次新規増加高）</t>
    <phoneticPr fontId="1"/>
  </si>
  <si>
    <t>（月次受注消化高＝売上高）</t>
    <phoneticPr fontId="1"/>
  </si>
  <si>
    <t>（受注残高：月末残高）</t>
    <phoneticPr fontId="1"/>
  </si>
  <si>
    <t>（ROE）</t>
    <phoneticPr fontId="1"/>
  </si>
  <si>
    <r>
      <t>　　　　　　　　　　　　　　　　　　　　　　　　　　　　</t>
    </r>
    <r>
      <rPr>
        <u/>
        <sz val="20"/>
        <color theme="1"/>
        <rFont val="ＭＳ Ｐゴシック"/>
        <family val="3"/>
        <charset val="128"/>
        <scheme val="minor"/>
      </rPr>
      <t>月　次　予　実　管　理　報　告　書  NO.1</t>
    </r>
    <phoneticPr fontId="1"/>
  </si>
  <si>
    <t>資本金(月末現在)</t>
    <phoneticPr fontId="1"/>
  </si>
  <si>
    <t>剰余金(月末現在)</t>
    <phoneticPr fontId="1"/>
  </si>
  <si>
    <t>（自己資本）(月末現在)</t>
    <phoneticPr fontId="1"/>
  </si>
  <si>
    <t>自己株式(絶対値)(月末現在)</t>
    <phoneticPr fontId="1"/>
  </si>
  <si>
    <t>（平均発行済株式数）</t>
    <phoneticPr fontId="1"/>
  </si>
  <si>
    <t>（平均自己株式数）</t>
    <phoneticPr fontId="1"/>
  </si>
  <si>
    <t>（平均差引株式数）</t>
    <phoneticPr fontId="1"/>
  </si>
  <si>
    <t>前年同月新規受注増減率</t>
    <phoneticPr fontId="1"/>
  </si>
  <si>
    <t>前年同月新規受注高</t>
    <phoneticPr fontId="1"/>
  </si>
  <si>
    <t>A1</t>
    <phoneticPr fontId="1"/>
  </si>
  <si>
    <t>A2</t>
    <phoneticPr fontId="1"/>
  </si>
  <si>
    <t>A3</t>
    <phoneticPr fontId="1"/>
  </si>
  <si>
    <t>前年同月新規受注高増減額</t>
    <phoneticPr fontId="1"/>
  </si>
  <si>
    <t>B1</t>
    <phoneticPr fontId="1"/>
  </si>
  <si>
    <t>B2</t>
    <phoneticPr fontId="1"/>
  </si>
  <si>
    <t>B3</t>
    <phoneticPr fontId="1"/>
  </si>
  <si>
    <t>C1</t>
    <phoneticPr fontId="1"/>
  </si>
  <si>
    <t>C2</t>
    <phoneticPr fontId="1"/>
  </si>
  <si>
    <t>C3</t>
    <phoneticPr fontId="1"/>
  </si>
  <si>
    <t>前年同月限界利益</t>
    <phoneticPr fontId="1"/>
  </si>
  <si>
    <t>前年同月限界利益率</t>
    <phoneticPr fontId="1"/>
  </si>
  <si>
    <t>前年同月限界利益率増減</t>
    <phoneticPr fontId="1"/>
  </si>
  <si>
    <t>前年同月売上高</t>
    <phoneticPr fontId="1"/>
  </si>
  <si>
    <t>前年同月売上高増減額</t>
    <phoneticPr fontId="1"/>
  </si>
  <si>
    <r>
      <t>　　　　　　　　　　　　　　　　　　　　　　　　　　　　</t>
    </r>
    <r>
      <rPr>
        <u/>
        <sz val="20"/>
        <color theme="1"/>
        <rFont val="ＭＳ Ｐゴシック"/>
        <family val="3"/>
        <charset val="128"/>
        <scheme val="minor"/>
      </rPr>
      <t>月　次　予　実　管　理　報　告　書  NO.1-1</t>
    </r>
    <phoneticPr fontId="1"/>
  </si>
  <si>
    <t>差異率</t>
    <phoneticPr fontId="1"/>
  </si>
  <si>
    <t>差異</t>
    <phoneticPr fontId="1"/>
  </si>
  <si>
    <t>評価</t>
    <phoneticPr fontId="1"/>
  </si>
  <si>
    <t>部門内訳照合差額</t>
    <phoneticPr fontId="1"/>
  </si>
  <si>
    <t>➅全社調整</t>
    <phoneticPr fontId="1"/>
  </si>
  <si>
    <t>➀～➅部門内訳合計</t>
    <phoneticPr fontId="1"/>
  </si>
  <si>
    <t>5′</t>
    <phoneticPr fontId="1"/>
  </si>
  <si>
    <t>社内売上高↓</t>
    <phoneticPr fontId="1"/>
  </si>
  <si>
    <t>人</t>
    <phoneticPr fontId="1"/>
  </si>
  <si>
    <t>予　算　組　織</t>
    <phoneticPr fontId="1"/>
  </si>
  <si>
    <t>部　　　　　　門</t>
    <phoneticPr fontId="1"/>
  </si>
  <si>
    <t>予　実　区　分</t>
    <phoneticPr fontId="1"/>
  </si>
  <si>
    <r>
      <t>科　　目</t>
    </r>
    <r>
      <rPr>
        <b/>
        <sz val="9"/>
        <color theme="1"/>
        <rFont val="ＭＳ Ｐゴシック"/>
        <family val="3"/>
        <charset val="128"/>
        <scheme val="minor"/>
      </rPr>
      <t>(非会計数値科目含む)
（非会計数値科目）</t>
    </r>
    <phoneticPr fontId="1"/>
  </si>
  <si>
    <t>プロフィットセンター</t>
    <phoneticPr fontId="1"/>
  </si>
  <si>
    <t>社内プロフィットセンター</t>
    <phoneticPr fontId="1"/>
  </si>
  <si>
    <t>コストセンター</t>
    <phoneticPr fontId="1"/>
  </si>
  <si>
    <t>全社</t>
    <phoneticPr fontId="1"/>
  </si>
  <si>
    <t>[事業利益]</t>
    <phoneticPr fontId="1"/>
  </si>
  <si>
    <t>製造費</t>
    <phoneticPr fontId="1"/>
  </si>
  <si>
    <t>PC人員数(前期12月末現在）</t>
    <phoneticPr fontId="1"/>
  </si>
  <si>
    <t>人員数(前期12月末現在）</t>
    <phoneticPr fontId="1"/>
  </si>
  <si>
    <t>PC人員数割合(前期12月末現在）</t>
    <phoneticPr fontId="1"/>
  </si>
  <si>
    <t>[事業純利益]</t>
    <phoneticPr fontId="1"/>
  </si>
  <si>
    <t>ＰＣ部門業績評価基準➀</t>
    <phoneticPr fontId="1"/>
  </si>
  <si>
    <t>↑</t>
    <phoneticPr fontId="1"/>
  </si>
  <si>
    <t>ＰＣ部門業績評価基準➁</t>
    <phoneticPr fontId="1"/>
  </si>
  <si>
    <t>ＰＣ部門業績評価基準③</t>
    <phoneticPr fontId="1"/>
  </si>
  <si>
    <t>ＰＣ部門業績評価基準④</t>
    <phoneticPr fontId="1"/>
  </si>
  <si>
    <t>ＣＣ部門業績評価基準➄</t>
    <phoneticPr fontId="1"/>
  </si>
  <si>
    <t>➀予算設定の原因</t>
    <phoneticPr fontId="1"/>
  </si>
  <si>
    <t>➁実績の原因
(次年度への影響の有無)</t>
    <phoneticPr fontId="1"/>
  </si>
  <si>
    <t>差異原因</t>
    <phoneticPr fontId="1"/>
  </si>
  <si>
    <t>③対応策</t>
    <phoneticPr fontId="1"/>
  </si>
  <si>
    <t>➀</t>
    <phoneticPr fontId="1"/>
  </si>
  <si>
    <t>➁</t>
    <phoneticPr fontId="1"/>
  </si>
  <si>
    <t>③</t>
    <phoneticPr fontId="1"/>
  </si>
  <si>
    <t>実績</t>
    <phoneticPr fontId="1"/>
  </si>
  <si>
    <t>予算</t>
    <phoneticPr fontId="1"/>
  </si>
  <si>
    <t>差異率</t>
    <phoneticPr fontId="1"/>
  </si>
  <si>
    <t>対象</t>
    <phoneticPr fontId="1"/>
  </si>
  <si>
    <t>売上高</t>
    <phoneticPr fontId="1"/>
  </si>
  <si>
    <t>➁実績による原因</t>
    <phoneticPr fontId="1"/>
  </si>
  <si>
    <t>A:次期予算への影響「有」</t>
    <phoneticPr fontId="1"/>
  </si>
  <si>
    <t>B:次期予算への影響「無」</t>
    <phoneticPr fontId="1"/>
  </si>
  <si>
    <t>予算</t>
    <phoneticPr fontId="1"/>
  </si>
  <si>
    <t>➀工作機械営業部</t>
    <phoneticPr fontId="1"/>
  </si>
  <si>
    <t>➁医療器械営業部</t>
    <phoneticPr fontId="1"/>
  </si>
  <si>
    <t>③情報システム営業部</t>
    <phoneticPr fontId="1"/>
  </si>
  <si>
    <t>④製造部</t>
    <phoneticPr fontId="1"/>
  </si>
  <si>
    <t>➄管理部</t>
    <phoneticPr fontId="1"/>
  </si>
  <si>
    <t>（受注残高：月末残高）</t>
    <phoneticPr fontId="1"/>
  </si>
  <si>
    <r>
      <t>売上高</t>
    </r>
    <r>
      <rPr>
        <b/>
        <sz val="11"/>
        <color theme="0"/>
        <rFont val="ＭＳ Ｐゴシック"/>
        <family val="3"/>
        <charset val="128"/>
        <scheme val="minor"/>
      </rPr>
      <t>(社内売上高含む）</t>
    </r>
    <phoneticPr fontId="1"/>
  </si>
  <si>
    <t>前年同月売上高増減率</t>
    <phoneticPr fontId="1"/>
  </si>
  <si>
    <t>同構成比率</t>
    <phoneticPr fontId="1"/>
  </si>
  <si>
    <t>[償却前営業利益:EBITDA]</t>
    <phoneticPr fontId="1"/>
  </si>
  <si>
    <t>固定費合計</t>
    <phoneticPr fontId="1"/>
  </si>
  <si>
    <r>
      <t>本社費配賦額</t>
    </r>
    <r>
      <rPr>
        <b/>
        <sz val="12"/>
        <color theme="0"/>
        <rFont val="ＭＳ Ｐゴシック"/>
        <family val="3"/>
        <charset val="128"/>
        <scheme val="minor"/>
      </rPr>
      <t>(予定配賦)</t>
    </r>
    <phoneticPr fontId="1"/>
  </si>
  <si>
    <t>（損益分岐点売上高）</t>
    <phoneticPr fontId="1"/>
  </si>
  <si>
    <t>（安全余裕率）</t>
    <phoneticPr fontId="1"/>
  </si>
  <si>
    <r>
      <t>変動費</t>
    </r>
    <r>
      <rPr>
        <b/>
        <sz val="11"/>
        <color theme="0"/>
        <rFont val="ＭＳ Ｐゴシック"/>
        <family val="3"/>
        <charset val="128"/>
        <scheme val="minor"/>
      </rPr>
      <t>(社内仕入高含む)</t>
    </r>
    <phoneticPr fontId="1"/>
  </si>
  <si>
    <t>Ｄ1</t>
    <phoneticPr fontId="1"/>
  </si>
  <si>
    <t>Ｄ2</t>
    <phoneticPr fontId="1"/>
  </si>
  <si>
    <t>Ｄ3</t>
    <phoneticPr fontId="1"/>
  </si>
  <si>
    <t>Ｄ4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</si>
</sst>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.0%"/>
    <numFmt numFmtId="178" formatCode="#,##0.0;&quot;△ &quot;#,##0.0"/>
    <numFmt numFmtId="179" formatCode="#,##0.00;&quot;△ &quot;#,##0.00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i/>
      <sz val="11"/>
      <color theme="0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6666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16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4" fillId="4" borderId="16" xfId="0" applyFont="1" applyFill="1" applyBorder="1" applyAlignment="1">
      <alignment horizontal="left" vertical="center"/>
    </xf>
    <xf numFmtId="0" fontId="0" fillId="4" borderId="16" xfId="0" applyFill="1" applyBorder="1">
      <alignment vertical="center"/>
    </xf>
    <xf numFmtId="0" fontId="5" fillId="4" borderId="17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12" fillId="4" borderId="0" xfId="0" applyFont="1" applyFill="1">
      <alignment vertical="center"/>
    </xf>
    <xf numFmtId="0" fontId="0" fillId="4" borderId="0" xfId="0" applyFill="1">
      <alignment vertical="center"/>
    </xf>
    <xf numFmtId="0" fontId="14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0" xfId="0" applyFont="1" applyFill="1" applyBorder="1" applyAlignment="1">
      <alignment horizontal="left" vertical="center"/>
    </xf>
    <xf numFmtId="0" fontId="14" fillId="4" borderId="4" xfId="0" applyFont="1" applyFill="1" applyBorder="1">
      <alignment vertical="center"/>
    </xf>
    <xf numFmtId="177" fontId="13" fillId="4" borderId="5" xfId="0" applyNumberFormat="1" applyFont="1" applyFill="1" applyBorder="1" applyAlignment="1">
      <alignment horizontal="center" vertical="center" shrinkToFit="1"/>
    </xf>
    <xf numFmtId="177" fontId="13" fillId="4" borderId="6" xfId="0" applyNumberFormat="1" applyFont="1" applyFill="1" applyBorder="1" applyAlignment="1">
      <alignment horizontal="center" vertical="center" shrinkToFit="1"/>
    </xf>
    <xf numFmtId="0" fontId="13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176" fontId="13" fillId="4" borderId="4" xfId="0" applyNumberFormat="1" applyFont="1" applyFill="1" applyBorder="1" applyAlignment="1">
      <alignment horizontal="right" vertical="center"/>
    </xf>
    <xf numFmtId="176" fontId="16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8" fillId="8" borderId="4" xfId="0" applyFont="1" applyFill="1" applyBorder="1">
      <alignment vertical="center"/>
    </xf>
    <xf numFmtId="0" fontId="22" fillId="8" borderId="5" xfId="0" applyFont="1" applyFill="1" applyBorder="1">
      <alignment vertical="center"/>
    </xf>
    <xf numFmtId="0" fontId="22" fillId="8" borderId="6" xfId="0" applyFont="1" applyFill="1" applyBorder="1">
      <alignment vertical="center"/>
    </xf>
    <xf numFmtId="176" fontId="13" fillId="4" borderId="4" xfId="0" applyNumberFormat="1" applyFont="1" applyFill="1" applyBorder="1" applyAlignment="1">
      <alignment horizontal="right" vertical="center"/>
    </xf>
    <xf numFmtId="176" fontId="13" fillId="4" borderId="5" xfId="0" applyNumberFormat="1" applyFont="1" applyFill="1" applyBorder="1" applyAlignment="1">
      <alignment horizontal="right" vertical="center"/>
    </xf>
    <xf numFmtId="176" fontId="13" fillId="4" borderId="6" xfId="0" applyNumberFormat="1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176" fontId="2" fillId="4" borderId="5" xfId="0" applyNumberFormat="1" applyFont="1" applyFill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177" fontId="2" fillId="6" borderId="4" xfId="0" applyNumberFormat="1" applyFont="1" applyFill="1" applyBorder="1" applyAlignment="1">
      <alignment horizontal="right" vertical="center"/>
    </xf>
    <xf numFmtId="177" fontId="2" fillId="6" borderId="5" xfId="0" applyNumberFormat="1" applyFont="1" applyFill="1" applyBorder="1" applyAlignment="1">
      <alignment horizontal="right" vertical="center"/>
    </xf>
    <xf numFmtId="177" fontId="2" fillId="6" borderId="6" xfId="0" applyNumberFormat="1" applyFont="1" applyFill="1" applyBorder="1" applyAlignment="1">
      <alignment horizontal="right" vertical="center"/>
    </xf>
    <xf numFmtId="176" fontId="16" fillId="4" borderId="4" xfId="0" applyNumberFormat="1" applyFont="1" applyFill="1" applyBorder="1" applyAlignment="1">
      <alignment horizontal="right" vertical="center"/>
    </xf>
    <xf numFmtId="176" fontId="16" fillId="4" borderId="5" xfId="0" applyNumberFormat="1" applyFont="1" applyFill="1" applyBorder="1" applyAlignment="1">
      <alignment horizontal="right" vertical="center"/>
    </xf>
    <xf numFmtId="176" fontId="16" fillId="4" borderId="6" xfId="0" applyNumberFormat="1" applyFont="1" applyFill="1" applyBorder="1" applyAlignment="1">
      <alignment horizontal="right" vertical="center"/>
    </xf>
    <xf numFmtId="177" fontId="18" fillId="8" borderId="4" xfId="0" applyNumberFormat="1" applyFont="1" applyFill="1" applyBorder="1" applyAlignment="1">
      <alignment horizontal="right" vertical="center"/>
    </xf>
    <xf numFmtId="177" fontId="18" fillId="7" borderId="5" xfId="0" applyNumberFormat="1" applyFont="1" applyFill="1" applyBorder="1" applyAlignment="1">
      <alignment horizontal="right" vertical="center"/>
    </xf>
    <xf numFmtId="177" fontId="18" fillId="7" borderId="6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 shrinkToFit="1"/>
    </xf>
    <xf numFmtId="0" fontId="18" fillId="7" borderId="3" xfId="0" applyFont="1" applyFill="1" applyBorder="1" applyAlignment="1">
      <alignment horizontal="center" vertical="center" wrapText="1" shrinkToFi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8" fillId="7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/>
    </xf>
    <xf numFmtId="0" fontId="18" fillId="7" borderId="6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176" fontId="19" fillId="8" borderId="4" xfId="0" applyNumberFormat="1" applyFont="1" applyFill="1" applyBorder="1" applyAlignment="1">
      <alignment horizontal="right" vertical="center"/>
    </xf>
    <xf numFmtId="176" fontId="19" fillId="7" borderId="5" xfId="0" applyNumberFormat="1" applyFont="1" applyFill="1" applyBorder="1" applyAlignment="1">
      <alignment horizontal="right" vertical="center"/>
    </xf>
    <xf numFmtId="176" fontId="19" fillId="7" borderId="6" xfId="0" applyNumberFormat="1" applyFont="1" applyFill="1" applyBorder="1" applyAlignment="1">
      <alignment horizontal="right" vertical="center"/>
    </xf>
    <xf numFmtId="178" fontId="19" fillId="8" borderId="4" xfId="0" applyNumberFormat="1" applyFont="1" applyFill="1" applyBorder="1" applyAlignment="1">
      <alignment horizontal="right" vertical="center"/>
    </xf>
    <xf numFmtId="178" fontId="19" fillId="7" borderId="5" xfId="0" applyNumberFormat="1" applyFont="1" applyFill="1" applyBorder="1" applyAlignment="1">
      <alignment horizontal="right" vertical="center"/>
    </xf>
    <xf numFmtId="178" fontId="19" fillId="7" borderId="6" xfId="0" applyNumberFormat="1" applyFont="1" applyFill="1" applyBorder="1" applyAlignment="1">
      <alignment horizontal="right" vertical="center"/>
    </xf>
    <xf numFmtId="177" fontId="19" fillId="8" borderId="4" xfId="0" applyNumberFormat="1" applyFont="1" applyFill="1" applyBorder="1" applyAlignment="1">
      <alignment horizontal="center" vertical="center" shrinkToFit="1"/>
    </xf>
    <xf numFmtId="177" fontId="19" fillId="7" borderId="6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7" fontId="16" fillId="4" borderId="4" xfId="0" applyNumberFormat="1" applyFont="1" applyFill="1" applyBorder="1" applyAlignment="1">
      <alignment horizontal="center" vertical="center" shrinkToFit="1"/>
    </xf>
    <xf numFmtId="177" fontId="16" fillId="4" borderId="6" xfId="0" applyNumberFormat="1" applyFont="1" applyFill="1" applyBorder="1" applyAlignment="1">
      <alignment horizontal="center" vertical="center" shrinkToFit="1"/>
    </xf>
    <xf numFmtId="177" fontId="18" fillId="8" borderId="4" xfId="0" applyNumberFormat="1" applyFont="1" applyFill="1" applyBorder="1" applyAlignment="1">
      <alignment horizontal="center" vertical="center" shrinkToFit="1"/>
    </xf>
    <xf numFmtId="177" fontId="18" fillId="7" borderId="6" xfId="0" applyNumberFormat="1" applyFont="1" applyFill="1" applyBorder="1" applyAlignment="1">
      <alignment horizontal="center" vertical="center" shrinkToFit="1"/>
    </xf>
    <xf numFmtId="177" fontId="2" fillId="4" borderId="4" xfId="0" applyNumberFormat="1" applyFont="1" applyFill="1" applyBorder="1" applyAlignment="1">
      <alignment horizontal="center" vertical="center" shrinkToFit="1"/>
    </xf>
    <xf numFmtId="177" fontId="2" fillId="4" borderId="6" xfId="0" applyNumberFormat="1" applyFont="1" applyFill="1" applyBorder="1" applyAlignment="1">
      <alignment horizontal="center" vertical="center" shrinkToFit="1"/>
    </xf>
    <xf numFmtId="178" fontId="2" fillId="4" borderId="4" xfId="0" applyNumberFormat="1" applyFont="1" applyFill="1" applyBorder="1" applyAlignment="1">
      <alignment horizontal="right" vertical="center"/>
    </xf>
    <xf numFmtId="178" fontId="2" fillId="4" borderId="5" xfId="0" applyNumberFormat="1" applyFont="1" applyFill="1" applyBorder="1" applyAlignment="1">
      <alignment horizontal="right" vertical="center"/>
    </xf>
    <xf numFmtId="178" fontId="2" fillId="4" borderId="6" xfId="0" applyNumberFormat="1" applyFont="1" applyFill="1" applyBorder="1" applyAlignment="1">
      <alignment horizontal="right" vertical="center"/>
    </xf>
    <xf numFmtId="178" fontId="16" fillId="4" borderId="4" xfId="0" applyNumberFormat="1" applyFont="1" applyFill="1" applyBorder="1" applyAlignment="1">
      <alignment horizontal="right" vertical="center"/>
    </xf>
    <xf numFmtId="178" fontId="16" fillId="4" borderId="5" xfId="0" applyNumberFormat="1" applyFont="1" applyFill="1" applyBorder="1" applyAlignment="1">
      <alignment horizontal="right" vertical="center"/>
    </xf>
    <xf numFmtId="178" fontId="16" fillId="4" borderId="6" xfId="0" applyNumberFormat="1" applyFont="1" applyFill="1" applyBorder="1" applyAlignment="1">
      <alignment horizontal="right" vertical="center"/>
    </xf>
    <xf numFmtId="179" fontId="2" fillId="4" borderId="4" xfId="0" applyNumberFormat="1" applyFont="1" applyFill="1" applyBorder="1" applyAlignment="1">
      <alignment horizontal="right" vertical="center" shrinkToFit="1"/>
    </xf>
    <xf numFmtId="179" fontId="2" fillId="4" borderId="5" xfId="0" applyNumberFormat="1" applyFont="1" applyFill="1" applyBorder="1" applyAlignment="1">
      <alignment horizontal="right" vertical="center" shrinkToFit="1"/>
    </xf>
    <xf numFmtId="179" fontId="2" fillId="4" borderId="6" xfId="0" applyNumberFormat="1" applyFont="1" applyFill="1" applyBorder="1" applyAlignment="1">
      <alignment horizontal="right" vertical="center" shrinkToFit="1"/>
    </xf>
    <xf numFmtId="179" fontId="19" fillId="8" borderId="4" xfId="0" applyNumberFormat="1" applyFont="1" applyFill="1" applyBorder="1" applyAlignment="1">
      <alignment horizontal="right" vertical="center" shrinkToFit="1"/>
    </xf>
    <xf numFmtId="179" fontId="19" fillId="7" borderId="5" xfId="0" applyNumberFormat="1" applyFont="1" applyFill="1" applyBorder="1" applyAlignment="1">
      <alignment horizontal="right" vertical="center" shrinkToFit="1"/>
    </xf>
    <xf numFmtId="179" fontId="19" fillId="7" borderId="6" xfId="0" applyNumberFormat="1" applyFont="1" applyFill="1" applyBorder="1" applyAlignment="1">
      <alignment horizontal="right" vertical="center" shrinkToFit="1"/>
    </xf>
    <xf numFmtId="179" fontId="16" fillId="4" borderId="4" xfId="0" applyNumberFormat="1" applyFont="1" applyFill="1" applyBorder="1" applyAlignment="1">
      <alignment horizontal="right" vertical="center" shrinkToFit="1"/>
    </xf>
    <xf numFmtId="179" fontId="16" fillId="4" borderId="5" xfId="0" applyNumberFormat="1" applyFont="1" applyFill="1" applyBorder="1" applyAlignment="1">
      <alignment horizontal="right" vertical="center" shrinkToFit="1"/>
    </xf>
    <xf numFmtId="179" fontId="16" fillId="4" borderId="6" xfId="0" applyNumberFormat="1" applyFont="1" applyFill="1" applyBorder="1" applyAlignment="1">
      <alignment horizontal="right" vertical="center" shrinkToFit="1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18" fillId="9" borderId="6" xfId="0" applyNumberFormat="1" applyFont="1" applyFill="1" applyBorder="1" applyAlignment="1">
      <alignment horizontal="center" vertical="center" shrinkToFit="1"/>
    </xf>
    <xf numFmtId="177" fontId="13" fillId="4" borderId="4" xfId="0" applyNumberFormat="1" applyFont="1" applyFill="1" applyBorder="1" applyAlignment="1">
      <alignment horizontal="center" vertical="center" shrinkToFit="1"/>
    </xf>
    <xf numFmtId="177" fontId="13" fillId="4" borderId="6" xfId="0" applyNumberFormat="1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0" fillId="9" borderId="5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/>
    </xf>
    <xf numFmtId="178" fontId="13" fillId="4" borderId="4" xfId="0" applyNumberFormat="1" applyFont="1" applyFill="1" applyBorder="1" applyAlignment="1">
      <alignment horizontal="right" vertical="center"/>
    </xf>
    <xf numFmtId="178" fontId="13" fillId="4" borderId="5" xfId="0" applyNumberFormat="1" applyFont="1" applyFill="1" applyBorder="1" applyAlignment="1">
      <alignment horizontal="right" vertical="center"/>
    </xf>
    <xf numFmtId="178" fontId="13" fillId="4" borderId="6" xfId="0" applyNumberFormat="1" applyFont="1" applyFill="1" applyBorder="1" applyAlignment="1">
      <alignment horizontal="right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9" xfId="0" applyFont="1" applyFill="1" applyBorder="1" applyAlignment="1">
      <alignment horizontal="center" vertical="center" wrapText="1" shrinkToFit="1"/>
    </xf>
    <xf numFmtId="0" fontId="2" fillId="4" borderId="11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0" fillId="10" borderId="5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176" fontId="19" fillId="9" borderId="5" xfId="0" applyNumberFormat="1" applyFont="1" applyFill="1" applyBorder="1" applyAlignment="1">
      <alignment horizontal="right" vertical="center"/>
    </xf>
    <xf numFmtId="176" fontId="19" fillId="9" borderId="6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center" vertical="center" shrinkToFit="1"/>
    </xf>
    <xf numFmtId="177" fontId="13" fillId="4" borderId="14" xfId="0" applyNumberFormat="1" applyFont="1" applyFill="1" applyBorder="1" applyAlignment="1">
      <alignment horizontal="center" vertical="center" shrinkToFit="1"/>
    </xf>
    <xf numFmtId="177" fontId="16" fillId="4" borderId="12" xfId="0" applyNumberFormat="1" applyFont="1" applyFill="1" applyBorder="1" applyAlignment="1">
      <alignment horizontal="center" vertical="center" shrinkToFit="1"/>
    </xf>
    <xf numFmtId="177" fontId="16" fillId="4" borderId="14" xfId="0" applyNumberFormat="1" applyFont="1" applyFill="1" applyBorder="1" applyAlignment="1">
      <alignment horizontal="center" vertical="center" shrinkToFit="1"/>
    </xf>
    <xf numFmtId="177" fontId="19" fillId="9" borderId="6" xfId="0" applyNumberFormat="1" applyFont="1" applyFill="1" applyBorder="1" applyAlignment="1">
      <alignment horizontal="center" vertical="center" shrinkToFit="1"/>
    </xf>
    <xf numFmtId="0" fontId="18" fillId="9" borderId="5" xfId="0" applyFont="1" applyFill="1" applyBorder="1" applyAlignment="1">
      <alignment horizontal="left" vertical="center"/>
    </xf>
    <xf numFmtId="0" fontId="18" fillId="9" borderId="6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177" fontId="19" fillId="8" borderId="12" xfId="0" applyNumberFormat="1" applyFont="1" applyFill="1" applyBorder="1" applyAlignment="1">
      <alignment horizontal="center" vertical="center" shrinkToFit="1"/>
    </xf>
    <xf numFmtId="177" fontId="19" fillId="9" borderId="14" xfId="0" applyNumberFormat="1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18" fillId="8" borderId="4" xfId="0" applyNumberFormat="1" applyFont="1" applyFill="1" applyBorder="1" applyAlignment="1">
      <alignment horizontal="right" vertical="center"/>
    </xf>
    <xf numFmtId="176" fontId="18" fillId="9" borderId="5" xfId="0" applyNumberFormat="1" applyFont="1" applyFill="1" applyBorder="1" applyAlignment="1">
      <alignment horizontal="right" vertical="center"/>
    </xf>
    <xf numFmtId="176" fontId="18" fillId="9" borderId="6" xfId="0" applyNumberFormat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horizontal="left" vertical="center"/>
    </xf>
    <xf numFmtId="0" fontId="23" fillId="9" borderId="5" xfId="0" applyFont="1" applyFill="1" applyBorder="1" applyAlignment="1">
      <alignment horizontal="left" vertical="center"/>
    </xf>
    <xf numFmtId="0" fontId="23" fillId="9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99"/>
      <color rgb="FF666699"/>
      <color rgb="FF0000FF"/>
      <color rgb="FFCC99FF"/>
      <color rgb="FF666633"/>
      <color rgb="FF9999FF"/>
      <color rgb="FF99CCFF"/>
      <color rgb="FF6600FF"/>
      <color rgb="FF99FF99"/>
      <color rgb="FFFFD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CE86"/>
  <sheetViews>
    <sheetView workbookViewId="0">
      <pane xSplit="17" ySplit="16" topLeftCell="R17" activePane="bottomRight" state="frozen"/>
      <selection pane="topRight" activeCell="R1" sqref="R1"/>
      <selection pane="bottomLeft" activeCell="A14" sqref="A14"/>
      <selection pane="bottomRight" activeCell="F20" sqref="F20:N20"/>
    </sheetView>
  </sheetViews>
  <sheetFormatPr defaultRowHeight="13.5"/>
  <cols>
    <col min="1" max="3" width="3" customWidth="1"/>
    <col min="4" max="4" width="4.25" customWidth="1"/>
    <col min="5" max="15" width="3" customWidth="1"/>
    <col min="16" max="16" width="4.25" customWidth="1"/>
    <col min="17" max="41" width="3" customWidth="1"/>
    <col min="42" max="42" width="4.625" customWidth="1"/>
    <col min="43" max="149" width="3" customWidth="1"/>
  </cols>
  <sheetData>
    <row r="1" spans="4:83" ht="14.25" thickBot="1"/>
    <row r="2" spans="4:83" ht="24.75" thickBot="1">
      <c r="D2" s="7" t="s">
        <v>91</v>
      </c>
      <c r="AW2" s="7" t="s">
        <v>73</v>
      </c>
      <c r="AX2" s="112">
        <f>+AJ8</f>
        <v>5</v>
      </c>
      <c r="AY2" s="112"/>
      <c r="AZ2" s="7" t="s">
        <v>75</v>
      </c>
      <c r="BB2" s="7" t="s">
        <v>74</v>
      </c>
      <c r="BC2" s="7"/>
      <c r="BD2" s="7"/>
      <c r="BE2" s="7"/>
      <c r="BS2" t="s">
        <v>82</v>
      </c>
      <c r="BY2" t="s">
        <v>84</v>
      </c>
      <c r="BZ2" s="100" t="s">
        <v>83</v>
      </c>
      <c r="CA2" s="101"/>
      <c r="CB2" s="101"/>
      <c r="CC2" s="101"/>
      <c r="CD2" s="101"/>
      <c r="CE2" s="102"/>
    </row>
    <row r="3" spans="4:83" ht="8.4499999999999993" customHeight="1" thickBot="1"/>
    <row r="4" spans="4:83" ht="14.25" thickBot="1">
      <c r="D4" s="1" t="s">
        <v>0</v>
      </c>
      <c r="X4" s="2" t="s">
        <v>4</v>
      </c>
      <c r="Y4" s="1" t="s">
        <v>5</v>
      </c>
      <c r="BS4" t="s">
        <v>85</v>
      </c>
      <c r="BY4" t="s">
        <v>84</v>
      </c>
      <c r="BZ4" s="117">
        <v>2016</v>
      </c>
      <c r="CA4" s="118"/>
      <c r="CB4" s="118"/>
      <c r="CC4" s="119"/>
      <c r="CD4" t="s">
        <v>69</v>
      </c>
    </row>
    <row r="5" spans="4:83" ht="7.15" customHeight="1" thickBot="1">
      <c r="D5" s="1"/>
      <c r="X5" s="2"/>
      <c r="Y5" s="1"/>
    </row>
    <row r="6" spans="4:83" ht="14.25" thickBot="1">
      <c r="D6" s="1" t="s">
        <v>1</v>
      </c>
      <c r="X6" s="2" t="s">
        <v>4</v>
      </c>
      <c r="Y6" s="1" t="s">
        <v>62</v>
      </c>
      <c r="Z6" s="117">
        <v>12</v>
      </c>
      <c r="AA6" s="119"/>
      <c r="AB6" t="s">
        <v>63</v>
      </c>
      <c r="AE6" s="1" t="s">
        <v>80</v>
      </c>
      <c r="AH6" s="2" t="s">
        <v>4</v>
      </c>
      <c r="AI6" s="1"/>
      <c r="AJ6" s="117">
        <v>2016</v>
      </c>
      <c r="AK6" s="118"/>
      <c r="AL6" s="118"/>
      <c r="AM6" s="119"/>
      <c r="AN6" t="s">
        <v>69</v>
      </c>
      <c r="AP6" s="117">
        <v>4</v>
      </c>
      <c r="AQ6" s="119"/>
      <c r="AR6" t="s">
        <v>64</v>
      </c>
      <c r="AS6" s="115">
        <v>1</v>
      </c>
      <c r="AT6" s="116"/>
      <c r="AU6" t="s">
        <v>78</v>
      </c>
      <c r="AW6" s="35" t="s">
        <v>79</v>
      </c>
      <c r="AY6" s="117">
        <v>2017</v>
      </c>
      <c r="AZ6" s="118"/>
      <c r="BA6" s="118"/>
      <c r="BB6" s="119"/>
      <c r="BC6" t="s">
        <v>69</v>
      </c>
      <c r="BE6" s="117">
        <v>3</v>
      </c>
      <c r="BF6" s="119"/>
      <c r="BG6" t="s">
        <v>64</v>
      </c>
      <c r="BH6" s="115">
        <v>31</v>
      </c>
      <c r="BI6" s="116"/>
      <c r="BJ6" t="s">
        <v>78</v>
      </c>
      <c r="BZ6" s="117">
        <v>6</v>
      </c>
      <c r="CA6" s="119"/>
      <c r="CB6" t="s">
        <v>64</v>
      </c>
      <c r="CC6" s="117">
        <v>15</v>
      </c>
      <c r="CD6" s="119"/>
      <c r="CE6" t="s">
        <v>78</v>
      </c>
    </row>
    <row r="7" spans="4:83" ht="6" customHeight="1" thickBot="1">
      <c r="D7" s="1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4:83" ht="21.75" thickBot="1">
      <c r="D8" s="1" t="s">
        <v>66</v>
      </c>
      <c r="X8" s="2" t="s">
        <v>4</v>
      </c>
      <c r="Y8" s="36">
        <v>1</v>
      </c>
      <c r="Z8" s="38" t="str">
        <f>IF(Y8=1,"上期",IF(Y8=2,"下期",""))</f>
        <v>上期</v>
      </c>
      <c r="AA8" s="39"/>
      <c r="AB8" s="40"/>
      <c r="AE8" s="1" t="s">
        <v>65</v>
      </c>
      <c r="AH8" s="2" t="s">
        <v>4</v>
      </c>
      <c r="AJ8" s="120">
        <v>5</v>
      </c>
      <c r="AK8" s="121"/>
      <c r="AL8" t="s">
        <v>64</v>
      </c>
      <c r="AN8" s="1" t="s">
        <v>2</v>
      </c>
      <c r="AR8" s="2" t="s">
        <v>4</v>
      </c>
      <c r="AS8" s="2"/>
      <c r="AT8" s="2"/>
      <c r="AU8" s="2"/>
      <c r="AV8" s="117">
        <v>2017</v>
      </c>
      <c r="AW8" s="118"/>
      <c r="AX8" s="118"/>
      <c r="AY8" s="119"/>
      <c r="AZ8" t="s">
        <v>69</v>
      </c>
      <c r="BA8" s="113">
        <f>+AJ8</f>
        <v>5</v>
      </c>
      <c r="BB8" s="114"/>
      <c r="BC8" t="s">
        <v>64</v>
      </c>
      <c r="BD8" s="122" t="str">
        <f>IF(OR(AJ8=4,AJ8=6),"30",IF(OR(AJ8=9,AJ8=11),"30",IF(OR(AJ8=5,AJ8=7),"31",IF(OR(AJ8=8,AJ8=10),"31",IF(OR(AJ8=12,AJ8=1),"31",IF(AJ8=2,"28",""))))))</f>
        <v>31</v>
      </c>
      <c r="BE8" s="123"/>
      <c r="BF8" t="s">
        <v>70</v>
      </c>
    </row>
    <row r="9" spans="4:83" ht="4.1500000000000004" customHeight="1" thickBot="1"/>
    <row r="10" spans="4:83" ht="19.5" thickBot="1">
      <c r="D10" s="1" t="s">
        <v>68</v>
      </c>
      <c r="X10" s="2" t="s">
        <v>4</v>
      </c>
      <c r="Y10" s="36">
        <v>1</v>
      </c>
      <c r="Z10" s="109" t="str">
        <f>IF(Y10=1,"発生",IF(Y10=2,"累計",""))</f>
        <v>発生</v>
      </c>
      <c r="AA10" s="110"/>
      <c r="AB10" s="111"/>
      <c r="AE10" s="1" t="s">
        <v>3</v>
      </c>
      <c r="AH10" s="2" t="s">
        <v>4</v>
      </c>
      <c r="AI10" s="1"/>
      <c r="AJ10" s="106">
        <f>IF((AJ8-AP6)&gt;=0,AJ8-AP6+1,12-AP6+1+AJ8)</f>
        <v>2</v>
      </c>
      <c r="AK10" s="108"/>
      <c r="AL10" t="s">
        <v>67</v>
      </c>
    </row>
    <row r="11" spans="4:83" ht="4.1500000000000004" customHeight="1" thickBot="1"/>
    <row r="12" spans="4:83" ht="23.45" customHeight="1" thickBot="1">
      <c r="D12" s="1" t="s">
        <v>71</v>
      </c>
      <c r="X12" s="2" t="s">
        <v>4</v>
      </c>
      <c r="Y12" s="37">
        <v>1</v>
      </c>
      <c r="Z12" s="103" t="str">
        <f>IF(Y12=1,"月次損益",IF(Y12=2,"上期着地予想",IF(Y12=3,"通期着地予想","")))</f>
        <v>月次損益</v>
      </c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5"/>
      <c r="AN12" s="1" t="s">
        <v>72</v>
      </c>
      <c r="AZ12" s="2" t="s">
        <v>4</v>
      </c>
      <c r="BA12" s="36">
        <v>1</v>
      </c>
      <c r="BB12" s="106" t="str">
        <f>IF(BA12=1,"全社",IF(BA12=2,"部門別",""))</f>
        <v>全社</v>
      </c>
      <c r="BC12" s="107"/>
      <c r="BD12" s="107"/>
      <c r="BE12" s="107"/>
      <c r="BF12" s="107"/>
      <c r="BG12" s="107"/>
      <c r="BH12" s="108"/>
      <c r="BX12" t="s">
        <v>76</v>
      </c>
      <c r="CC12" s="113">
        <v>5</v>
      </c>
      <c r="CD12" s="114"/>
      <c r="CE12" t="s">
        <v>77</v>
      </c>
    </row>
    <row r="13" spans="4:83" ht="4.9000000000000004" customHeight="1" thickBot="1"/>
    <row r="14" spans="4:83" ht="14.25" thickBot="1">
      <c r="D14" s="142" t="s">
        <v>19</v>
      </c>
      <c r="E14" s="142" t="s">
        <v>15</v>
      </c>
      <c r="F14" s="133" t="s">
        <v>32</v>
      </c>
      <c r="G14" s="125"/>
      <c r="H14" s="125"/>
      <c r="I14" s="125"/>
      <c r="J14" s="134"/>
      <c r="K14" s="134"/>
      <c r="L14" s="134"/>
      <c r="M14" s="134"/>
      <c r="N14" s="135"/>
      <c r="O14" s="145" t="s">
        <v>61</v>
      </c>
      <c r="P14" s="148" t="s">
        <v>17</v>
      </c>
      <c r="Q14" s="145" t="s">
        <v>16</v>
      </c>
      <c r="R14" s="118" t="s">
        <v>54</v>
      </c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117" t="s">
        <v>10</v>
      </c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9"/>
      <c r="AP14" s="117" t="s">
        <v>13</v>
      </c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9"/>
      <c r="BS14" s="124" t="s">
        <v>14</v>
      </c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6"/>
    </row>
    <row r="15" spans="4:83" ht="14.25" thickBot="1">
      <c r="D15" s="143"/>
      <c r="E15" s="143"/>
      <c r="F15" s="136"/>
      <c r="G15" s="137"/>
      <c r="H15" s="137"/>
      <c r="I15" s="137"/>
      <c r="J15" s="137"/>
      <c r="K15" s="137"/>
      <c r="L15" s="137"/>
      <c r="M15" s="137"/>
      <c r="N15" s="138"/>
      <c r="O15" s="146"/>
      <c r="P15" s="149"/>
      <c r="Q15" s="146"/>
      <c r="R15" s="164" t="s">
        <v>6</v>
      </c>
      <c r="S15" s="164"/>
      <c r="T15" s="165"/>
      <c r="U15" s="117" t="s">
        <v>7</v>
      </c>
      <c r="V15" s="118"/>
      <c r="W15" s="119"/>
      <c r="X15" s="117" t="s">
        <v>8</v>
      </c>
      <c r="Y15" s="118"/>
      <c r="Z15" s="119"/>
      <c r="AA15" s="117" t="s">
        <v>9</v>
      </c>
      <c r="AB15" s="118"/>
      <c r="AC15" s="119"/>
      <c r="AD15" s="153" t="s">
        <v>6</v>
      </c>
      <c r="AE15" s="154"/>
      <c r="AF15" s="155"/>
      <c r="AG15" s="156" t="s">
        <v>154</v>
      </c>
      <c r="AH15" s="157"/>
      <c r="AI15" s="158"/>
      <c r="AJ15" s="159" t="s">
        <v>118</v>
      </c>
      <c r="AK15" s="160"/>
      <c r="AL15" s="161"/>
      <c r="AM15" s="162" t="s">
        <v>155</v>
      </c>
      <c r="AN15" s="163"/>
      <c r="AO15" s="163"/>
      <c r="AP15" s="151" t="s">
        <v>156</v>
      </c>
      <c r="AQ15" s="124" t="s">
        <v>12</v>
      </c>
      <c r="AR15" s="125"/>
      <c r="AS15" s="125"/>
      <c r="AT15" s="125"/>
      <c r="AU15" s="125"/>
      <c r="AV15" s="125"/>
      <c r="AW15" s="125"/>
      <c r="AX15" s="125"/>
      <c r="AY15" s="125"/>
      <c r="AZ15" s="126"/>
      <c r="BA15" s="117" t="s">
        <v>158</v>
      </c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9"/>
      <c r="BS15" s="127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9"/>
    </row>
    <row r="16" spans="4:83" ht="14.25" thickBot="1">
      <c r="D16" s="144"/>
      <c r="E16" s="144"/>
      <c r="F16" s="139"/>
      <c r="G16" s="140"/>
      <c r="H16" s="140"/>
      <c r="I16" s="140"/>
      <c r="J16" s="140"/>
      <c r="K16" s="140"/>
      <c r="L16" s="140"/>
      <c r="M16" s="140"/>
      <c r="N16" s="141"/>
      <c r="O16" s="147"/>
      <c r="P16" s="150"/>
      <c r="Q16" s="147"/>
      <c r="AC16" s="2" t="s">
        <v>18</v>
      </c>
      <c r="AD16" s="63"/>
      <c r="AE16" s="63"/>
      <c r="AF16" s="63"/>
      <c r="AG16" s="61"/>
      <c r="AH16" s="61"/>
      <c r="AI16" s="61"/>
      <c r="AJ16" s="61"/>
      <c r="AK16" s="61"/>
      <c r="AL16" s="61"/>
      <c r="AO16" s="2" t="s">
        <v>18</v>
      </c>
      <c r="AP16" s="152"/>
      <c r="AQ16" s="130"/>
      <c r="AR16" s="131"/>
      <c r="AS16" s="131"/>
      <c r="AT16" s="131"/>
      <c r="AU16" s="131"/>
      <c r="AV16" s="131"/>
      <c r="AW16" s="131"/>
      <c r="AX16" s="131"/>
      <c r="AY16" s="131"/>
      <c r="AZ16" s="132"/>
      <c r="BA16" s="117" t="s">
        <v>159</v>
      </c>
      <c r="BB16" s="118"/>
      <c r="BC16" s="118"/>
      <c r="BD16" s="118"/>
      <c r="BE16" s="118"/>
      <c r="BF16" s="118"/>
      <c r="BG16" s="118"/>
      <c r="BH16" s="118"/>
      <c r="BI16" s="119"/>
      <c r="BJ16" s="117" t="s">
        <v>160</v>
      </c>
      <c r="BK16" s="118"/>
      <c r="BL16" s="118"/>
      <c r="BM16" s="118"/>
      <c r="BN16" s="118"/>
      <c r="BO16" s="118"/>
      <c r="BP16" s="118"/>
      <c r="BQ16" s="118"/>
      <c r="BR16" s="119"/>
      <c r="BS16" s="130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2"/>
    </row>
    <row r="17" spans="4:83" ht="6.6" customHeight="1" thickBot="1">
      <c r="AD17" s="63"/>
      <c r="AE17" s="63"/>
      <c r="AF17" s="63"/>
      <c r="AG17" s="61"/>
      <c r="AH17" s="61"/>
      <c r="AI17" s="61"/>
      <c r="AJ17" s="61"/>
      <c r="AK17" s="61"/>
      <c r="AL17" s="61"/>
    </row>
    <row r="18" spans="4:83" ht="14.25" thickBot="1">
      <c r="D18" s="185" t="s">
        <v>50</v>
      </c>
      <c r="E18" s="18">
        <v>1</v>
      </c>
      <c r="F18" s="117" t="s">
        <v>86</v>
      </c>
      <c r="G18" s="118"/>
      <c r="H18" s="118"/>
      <c r="I18" s="118"/>
      <c r="J18" s="118"/>
      <c r="K18" s="118"/>
      <c r="L18" s="118"/>
      <c r="M18" s="118"/>
      <c r="N18" s="119"/>
      <c r="O18" s="25" t="s">
        <v>51</v>
      </c>
      <c r="P18" s="24" t="s">
        <v>45</v>
      </c>
      <c r="Q18" s="19" t="s">
        <v>46</v>
      </c>
      <c r="R18" s="85">
        <v>1010</v>
      </c>
      <c r="S18" s="86"/>
      <c r="T18" s="87"/>
      <c r="U18" s="88">
        <v>790</v>
      </c>
      <c r="V18" s="89"/>
      <c r="W18" s="90"/>
      <c r="X18" s="88">
        <f>R18-U18</f>
        <v>220</v>
      </c>
      <c r="Y18" s="89"/>
      <c r="Z18" s="90"/>
      <c r="AA18" s="91">
        <f t="shared" ref="AA18:AA21" si="0">IF(OR(U18="",U18=0),"",ROUND(X18/U18,3))</f>
        <v>0.27800000000000002</v>
      </c>
      <c r="AB18" s="92"/>
      <c r="AC18" s="93"/>
      <c r="AD18" s="85">
        <f>+R18</f>
        <v>1010</v>
      </c>
      <c r="AE18" s="86"/>
      <c r="AF18" s="87"/>
      <c r="AG18" s="94">
        <v>1060</v>
      </c>
      <c r="AH18" s="95"/>
      <c r="AI18" s="96"/>
      <c r="AJ18" s="88">
        <f>IF($O18="貸",AD18-AG18,IF($O18="借",-AD18+AG18,""))</f>
        <v>-50</v>
      </c>
      <c r="AK18" s="89"/>
      <c r="AL18" s="90"/>
      <c r="AM18" s="97">
        <f>IF(OR(AG18="",AG18=0),"",ROUND(AJ18/AG18,3))</f>
        <v>-4.7E-2</v>
      </c>
      <c r="AN18" s="98"/>
      <c r="AO18" s="99"/>
      <c r="AP18" s="80" t="str">
        <f>IF(AM18="","",IF(AM18&lt;=ROUND(-$CC$12/100,3),"×",IF(AM18&gt;=ROUND($CC$12/100,3),"○","")))</f>
        <v/>
      </c>
      <c r="AQ18" s="100"/>
      <c r="AR18" s="101"/>
      <c r="AS18" s="101"/>
      <c r="AT18" s="101"/>
      <c r="AU18" s="101"/>
      <c r="AV18" s="101"/>
      <c r="AW18" s="101"/>
      <c r="AX18" s="101"/>
      <c r="AY18" s="101"/>
      <c r="AZ18" s="102"/>
      <c r="BA18" s="188"/>
      <c r="BB18" s="189"/>
      <c r="BC18" s="189"/>
      <c r="BD18" s="189"/>
      <c r="BE18" s="189"/>
      <c r="BF18" s="189"/>
      <c r="BG18" s="189"/>
      <c r="BH18" s="189"/>
      <c r="BI18" s="190"/>
      <c r="BJ18" s="188"/>
      <c r="BK18" s="189"/>
      <c r="BL18" s="189"/>
      <c r="BM18" s="189"/>
      <c r="BN18" s="189"/>
      <c r="BO18" s="189"/>
      <c r="BP18" s="189"/>
      <c r="BQ18" s="189"/>
      <c r="BR18" s="190"/>
      <c r="BS18" s="188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90"/>
    </row>
    <row r="19" spans="4:83" ht="14.25" thickBot="1">
      <c r="D19" s="186"/>
      <c r="E19" s="18">
        <v>2</v>
      </c>
      <c r="F19" s="117" t="s">
        <v>87</v>
      </c>
      <c r="G19" s="118"/>
      <c r="H19" s="118"/>
      <c r="I19" s="118"/>
      <c r="J19" s="118"/>
      <c r="K19" s="118"/>
      <c r="L19" s="118"/>
      <c r="M19" s="118"/>
      <c r="N19" s="119"/>
      <c r="O19" s="25" t="s">
        <v>51</v>
      </c>
      <c r="P19" s="24" t="s">
        <v>45</v>
      </c>
      <c r="Q19" s="19" t="s">
        <v>46</v>
      </c>
      <c r="R19" s="85">
        <v>1000</v>
      </c>
      <c r="S19" s="86"/>
      <c r="T19" s="87"/>
      <c r="U19" s="88">
        <v>830</v>
      </c>
      <c r="V19" s="89"/>
      <c r="W19" s="90"/>
      <c r="X19" s="88">
        <f>R19-U19</f>
        <v>170</v>
      </c>
      <c r="Y19" s="89"/>
      <c r="Z19" s="90"/>
      <c r="AA19" s="91">
        <f t="shared" si="0"/>
        <v>0.20499999999999999</v>
      </c>
      <c r="AB19" s="92"/>
      <c r="AC19" s="93"/>
      <c r="AD19" s="85">
        <f>+R19</f>
        <v>1000</v>
      </c>
      <c r="AE19" s="86"/>
      <c r="AF19" s="87"/>
      <c r="AG19" s="94">
        <v>1080</v>
      </c>
      <c r="AH19" s="95"/>
      <c r="AI19" s="96"/>
      <c r="AJ19" s="88">
        <f>IF($O19="貸",AD19-AG19,IF($O19="借",-AD19+AG19,""))</f>
        <v>-80</v>
      </c>
      <c r="AK19" s="89"/>
      <c r="AL19" s="90"/>
      <c r="AM19" s="97">
        <f t="shared" ref="AM19:AM21" si="1">IF(OR(AG19="",AG19=0),"",ROUND(AJ19/AG19,3))</f>
        <v>-7.3999999999999996E-2</v>
      </c>
      <c r="AN19" s="98"/>
      <c r="AO19" s="99"/>
      <c r="AP19" s="80" t="str">
        <f t="shared" ref="AP19:AP28" si="2">IF(AM19="","",IF(AM19&lt;=ROUND(-$CC$12/100,3),"×",IF(AM19&gt;=ROUND($CC$12/100,3),"○","")))</f>
        <v>×</v>
      </c>
      <c r="AQ19" s="100"/>
      <c r="AR19" s="101"/>
      <c r="AS19" s="101"/>
      <c r="AT19" s="101"/>
      <c r="AU19" s="101"/>
      <c r="AV19" s="101"/>
      <c r="AW19" s="101"/>
      <c r="AX19" s="101"/>
      <c r="AY19" s="101"/>
      <c r="AZ19" s="102"/>
      <c r="BA19" s="188"/>
      <c r="BB19" s="189"/>
      <c r="BC19" s="189"/>
      <c r="BD19" s="189"/>
      <c r="BE19" s="189"/>
      <c r="BF19" s="189"/>
      <c r="BG19" s="189"/>
      <c r="BH19" s="189"/>
      <c r="BI19" s="190"/>
      <c r="BJ19" s="188"/>
      <c r="BK19" s="189"/>
      <c r="BL19" s="189"/>
      <c r="BM19" s="189"/>
      <c r="BN19" s="189"/>
      <c r="BO19" s="189"/>
      <c r="BP19" s="189"/>
      <c r="BQ19" s="189"/>
      <c r="BR19" s="190"/>
      <c r="BS19" s="188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90"/>
    </row>
    <row r="20" spans="4:83" ht="14.25" thickBot="1">
      <c r="D20" s="186"/>
      <c r="E20" s="18">
        <v>3</v>
      </c>
      <c r="F20" s="113" t="s">
        <v>88</v>
      </c>
      <c r="G20" s="176"/>
      <c r="H20" s="176"/>
      <c r="I20" s="176"/>
      <c r="J20" s="176"/>
      <c r="K20" s="176"/>
      <c r="L20" s="176"/>
      <c r="M20" s="176"/>
      <c r="N20" s="114"/>
      <c r="O20" s="25" t="s">
        <v>51</v>
      </c>
      <c r="P20" s="24" t="s">
        <v>45</v>
      </c>
      <c r="Q20" s="19" t="s">
        <v>46</v>
      </c>
      <c r="R20" s="85">
        <f>+R23</f>
        <v>980</v>
      </c>
      <c r="S20" s="86"/>
      <c r="T20" s="87"/>
      <c r="U20" s="88">
        <f>+U23</f>
        <v>820</v>
      </c>
      <c r="V20" s="89"/>
      <c r="W20" s="90"/>
      <c r="X20" s="88">
        <f>R20-U20</f>
        <v>160</v>
      </c>
      <c r="Y20" s="89"/>
      <c r="Z20" s="90"/>
      <c r="AA20" s="91">
        <f t="shared" si="0"/>
        <v>0.19500000000000001</v>
      </c>
      <c r="AB20" s="92"/>
      <c r="AC20" s="93"/>
      <c r="AD20" s="85">
        <f>+R20</f>
        <v>980</v>
      </c>
      <c r="AE20" s="86"/>
      <c r="AF20" s="87"/>
      <c r="AG20" s="94">
        <v>1100</v>
      </c>
      <c r="AH20" s="95"/>
      <c r="AI20" s="96"/>
      <c r="AJ20" s="88">
        <f>IF($O20="貸",AD20-AG20,IF($O20="借",-AD20+AG20,""))</f>
        <v>-120</v>
      </c>
      <c r="AK20" s="89"/>
      <c r="AL20" s="90"/>
      <c r="AM20" s="97">
        <f t="shared" si="1"/>
        <v>-0.109</v>
      </c>
      <c r="AN20" s="98"/>
      <c r="AO20" s="99"/>
      <c r="AP20" s="80" t="str">
        <f t="shared" si="2"/>
        <v>×</v>
      </c>
      <c r="AQ20" s="100"/>
      <c r="AR20" s="101"/>
      <c r="AS20" s="101"/>
      <c r="AT20" s="101"/>
      <c r="AU20" s="101"/>
      <c r="AV20" s="101"/>
      <c r="AW20" s="101"/>
      <c r="AX20" s="101"/>
      <c r="AY20" s="101"/>
      <c r="AZ20" s="102"/>
      <c r="BA20" s="188"/>
      <c r="BB20" s="189"/>
      <c r="BC20" s="189"/>
      <c r="BD20" s="189"/>
      <c r="BE20" s="189"/>
      <c r="BF20" s="189"/>
      <c r="BG20" s="189"/>
      <c r="BH20" s="189"/>
      <c r="BI20" s="190"/>
      <c r="BJ20" s="188"/>
      <c r="BK20" s="189"/>
      <c r="BL20" s="189"/>
      <c r="BM20" s="189"/>
      <c r="BN20" s="189"/>
      <c r="BO20" s="189"/>
      <c r="BP20" s="189"/>
      <c r="BQ20" s="189"/>
      <c r="BR20" s="190"/>
      <c r="BS20" s="188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90"/>
    </row>
    <row r="21" spans="4:83" ht="14.25" thickBot="1">
      <c r="D21" s="186"/>
      <c r="E21" s="18">
        <v>4</v>
      </c>
      <c r="F21" s="162" t="s">
        <v>89</v>
      </c>
      <c r="G21" s="163"/>
      <c r="H21" s="163"/>
      <c r="I21" s="163"/>
      <c r="J21" s="163"/>
      <c r="K21" s="163"/>
      <c r="L21" s="163"/>
      <c r="M21" s="163"/>
      <c r="N21" s="169"/>
      <c r="O21" s="25" t="s">
        <v>51</v>
      </c>
      <c r="P21" s="24" t="s">
        <v>45</v>
      </c>
      <c r="Q21" s="16" t="s">
        <v>46</v>
      </c>
      <c r="R21" s="177">
        <f>R18+R19-R20</f>
        <v>1030</v>
      </c>
      <c r="S21" s="178"/>
      <c r="T21" s="179"/>
      <c r="U21" s="88">
        <f>U18+U19-U20</f>
        <v>800</v>
      </c>
      <c r="V21" s="89"/>
      <c r="W21" s="90"/>
      <c r="X21" s="88">
        <f>R21-U21</f>
        <v>230</v>
      </c>
      <c r="Y21" s="89"/>
      <c r="Z21" s="90"/>
      <c r="AA21" s="91">
        <f t="shared" si="0"/>
        <v>0.28799999999999998</v>
      </c>
      <c r="AB21" s="92"/>
      <c r="AC21" s="93"/>
      <c r="AD21" s="177">
        <f>AD18+AD19-AD20</f>
        <v>1030</v>
      </c>
      <c r="AE21" s="178"/>
      <c r="AF21" s="179"/>
      <c r="AG21" s="94">
        <f>AG18+AG19-AG20</f>
        <v>1040</v>
      </c>
      <c r="AH21" s="95"/>
      <c r="AI21" s="96"/>
      <c r="AJ21" s="88">
        <f>IF($O21="貸",AD21-AG21,IF($O21="借",-AD21+AG21,""))</f>
        <v>-10</v>
      </c>
      <c r="AK21" s="89"/>
      <c r="AL21" s="90"/>
      <c r="AM21" s="97">
        <f t="shared" si="1"/>
        <v>-0.01</v>
      </c>
      <c r="AN21" s="98"/>
      <c r="AO21" s="99"/>
      <c r="AP21" s="80" t="str">
        <f t="shared" si="2"/>
        <v/>
      </c>
      <c r="AQ21" s="100"/>
      <c r="AR21" s="101"/>
      <c r="AS21" s="101"/>
      <c r="AT21" s="101"/>
      <c r="AU21" s="101"/>
      <c r="AV21" s="101"/>
      <c r="AW21" s="101"/>
      <c r="AX21" s="101"/>
      <c r="AY21" s="101"/>
      <c r="AZ21" s="102"/>
      <c r="BA21" s="188"/>
      <c r="BB21" s="189"/>
      <c r="BC21" s="189"/>
      <c r="BD21" s="189"/>
      <c r="BE21" s="189"/>
      <c r="BF21" s="189"/>
      <c r="BG21" s="189"/>
      <c r="BH21" s="189"/>
      <c r="BI21" s="190"/>
      <c r="BJ21" s="188"/>
      <c r="BK21" s="189"/>
      <c r="BL21" s="189"/>
      <c r="BM21" s="189"/>
      <c r="BN21" s="189"/>
      <c r="BO21" s="189"/>
      <c r="BP21" s="189"/>
      <c r="BQ21" s="189"/>
      <c r="BR21" s="190"/>
      <c r="BS21" s="188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90"/>
    </row>
    <row r="22" spans="4:83" ht="14.25" thickBot="1">
      <c r="D22" s="186"/>
      <c r="R22" s="60"/>
      <c r="S22" s="60"/>
      <c r="T22" s="60"/>
      <c r="U22" s="61"/>
      <c r="V22" s="61"/>
      <c r="W22" s="61"/>
      <c r="X22" s="61"/>
      <c r="Y22" s="61"/>
      <c r="Z22" s="61"/>
      <c r="AD22" s="62"/>
      <c r="AE22" s="62"/>
      <c r="AF22" s="62"/>
      <c r="AG22" s="64"/>
      <c r="AH22" s="64"/>
      <c r="AI22" s="64"/>
      <c r="AJ22" s="61"/>
      <c r="AK22" s="61"/>
      <c r="AL22" s="61"/>
    </row>
    <row r="23" spans="4:83" ht="14.25" thickBot="1">
      <c r="D23" s="186"/>
      <c r="E23" s="18">
        <v>5</v>
      </c>
      <c r="F23" s="173" t="s">
        <v>157</v>
      </c>
      <c r="G23" s="174"/>
      <c r="H23" s="174"/>
      <c r="I23" s="174"/>
      <c r="J23" s="174"/>
      <c r="K23" s="174"/>
      <c r="L23" s="174"/>
      <c r="M23" s="174"/>
      <c r="N23" s="175"/>
      <c r="O23" s="25" t="s">
        <v>51</v>
      </c>
      <c r="P23" s="24" t="s">
        <v>45</v>
      </c>
      <c r="Q23" s="16" t="s">
        <v>46</v>
      </c>
      <c r="R23" s="177">
        <v>980</v>
      </c>
      <c r="S23" s="178"/>
      <c r="T23" s="179"/>
      <c r="U23" s="88">
        <v>820</v>
      </c>
      <c r="V23" s="89"/>
      <c r="W23" s="90"/>
      <c r="X23" s="88">
        <f>R23-U23</f>
        <v>160</v>
      </c>
      <c r="Y23" s="89"/>
      <c r="Z23" s="90"/>
      <c r="AA23" s="91">
        <f t="shared" ref="AA23" si="3">IF(OR(U23="",U23=0),"",ROUND(X23/U23,3))</f>
        <v>0.19500000000000001</v>
      </c>
      <c r="AB23" s="92"/>
      <c r="AC23" s="93"/>
      <c r="AD23" s="177">
        <f>+R23</f>
        <v>980</v>
      </c>
      <c r="AE23" s="178"/>
      <c r="AF23" s="179"/>
      <c r="AG23" s="94">
        <f>+AG20</f>
        <v>1100</v>
      </c>
      <c r="AH23" s="95"/>
      <c r="AI23" s="96"/>
      <c r="AJ23" s="88">
        <f>IF($O23="貸",AD23-AG23,IF($O23="借",-AD23+AG23,""))</f>
        <v>-120</v>
      </c>
      <c r="AK23" s="89"/>
      <c r="AL23" s="90"/>
      <c r="AM23" s="97">
        <f t="shared" ref="AM23" si="4">IF(OR(AG23="",AG23=0),"",ROUND(AJ23/AG23,3))</f>
        <v>-0.109</v>
      </c>
      <c r="AN23" s="98"/>
      <c r="AO23" s="99"/>
      <c r="AP23" s="80" t="str">
        <f t="shared" si="2"/>
        <v>×</v>
      </c>
      <c r="AQ23" s="100"/>
      <c r="AR23" s="101"/>
      <c r="AS23" s="101"/>
      <c r="AT23" s="101"/>
      <c r="AU23" s="101"/>
      <c r="AV23" s="101"/>
      <c r="AW23" s="101"/>
      <c r="AX23" s="101"/>
      <c r="AY23" s="101"/>
      <c r="AZ23" s="102"/>
      <c r="BA23" s="188"/>
      <c r="BB23" s="189"/>
      <c r="BC23" s="189"/>
      <c r="BD23" s="189"/>
      <c r="BE23" s="189"/>
      <c r="BF23" s="189"/>
      <c r="BG23" s="189"/>
      <c r="BH23" s="189"/>
      <c r="BI23" s="190"/>
      <c r="BJ23" s="188"/>
      <c r="BK23" s="189"/>
      <c r="BL23" s="189"/>
      <c r="BM23" s="189"/>
      <c r="BN23" s="189"/>
      <c r="BO23" s="189"/>
      <c r="BP23" s="189"/>
      <c r="BQ23" s="189"/>
      <c r="BR23" s="190"/>
      <c r="BS23" s="188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90"/>
    </row>
    <row r="24" spans="4:83" ht="14.25" thickBot="1">
      <c r="D24" s="186"/>
      <c r="E24" s="1"/>
      <c r="R24" s="60"/>
      <c r="S24" s="60"/>
      <c r="T24" s="60"/>
      <c r="U24" s="61"/>
      <c r="V24" s="61"/>
      <c r="W24" s="61"/>
      <c r="X24" s="61"/>
      <c r="Y24" s="61"/>
      <c r="Z24" s="61"/>
      <c r="AD24" s="62"/>
      <c r="AE24" s="62"/>
      <c r="AF24" s="62"/>
      <c r="AG24" s="64"/>
      <c r="AH24" s="64"/>
      <c r="AI24" s="64"/>
      <c r="AJ24" s="61"/>
      <c r="AK24" s="61"/>
      <c r="AL24" s="61"/>
    </row>
    <row r="25" spans="4:83" ht="14.25" thickBot="1">
      <c r="D25" s="186"/>
      <c r="E25" s="18">
        <v>6</v>
      </c>
      <c r="F25" s="170" t="s">
        <v>20</v>
      </c>
      <c r="G25" s="171"/>
      <c r="H25" s="171"/>
      <c r="I25" s="171"/>
      <c r="J25" s="171"/>
      <c r="K25" s="171"/>
      <c r="L25" s="171"/>
      <c r="M25" s="171"/>
      <c r="N25" s="172"/>
      <c r="O25" s="25" t="s">
        <v>52</v>
      </c>
      <c r="P25" s="16" t="s">
        <v>45</v>
      </c>
      <c r="Q25" s="16" t="s">
        <v>46</v>
      </c>
      <c r="R25" s="85">
        <v>400</v>
      </c>
      <c r="S25" s="86"/>
      <c r="T25" s="87"/>
      <c r="U25" s="88">
        <v>300</v>
      </c>
      <c r="V25" s="89"/>
      <c r="W25" s="90"/>
      <c r="X25" s="88">
        <f t="shared" ref="X25:X26" si="5">R25-U25</f>
        <v>100</v>
      </c>
      <c r="Y25" s="89"/>
      <c r="Z25" s="90"/>
      <c r="AA25" s="91">
        <f t="shared" ref="AA25" si="6">IF(OR(U25="",U25=0),"",ROUND(X25/U25,3))</f>
        <v>0.33300000000000002</v>
      </c>
      <c r="AB25" s="92"/>
      <c r="AC25" s="93"/>
      <c r="AD25" s="85">
        <f>+R25</f>
        <v>400</v>
      </c>
      <c r="AE25" s="86"/>
      <c r="AF25" s="87"/>
      <c r="AG25" s="94">
        <v>380</v>
      </c>
      <c r="AH25" s="95"/>
      <c r="AI25" s="96"/>
      <c r="AJ25" s="88">
        <f>IF($O25="貸",AD25-AG25,IF($O25="借",-AD25+AG25,""))</f>
        <v>-20</v>
      </c>
      <c r="AK25" s="89"/>
      <c r="AL25" s="90"/>
      <c r="AM25" s="97">
        <f t="shared" ref="AM25:AM26" si="7">IF(OR(AG25="",AG25=0),"",ROUND(AJ25/AG25,3))</f>
        <v>-5.2999999999999999E-2</v>
      </c>
      <c r="AN25" s="98"/>
      <c r="AO25" s="99"/>
      <c r="AP25" s="80" t="str">
        <f t="shared" si="2"/>
        <v>×</v>
      </c>
      <c r="AQ25" s="100"/>
      <c r="AR25" s="101"/>
      <c r="AS25" s="101"/>
      <c r="AT25" s="101"/>
      <c r="AU25" s="101"/>
      <c r="AV25" s="101"/>
      <c r="AW25" s="101"/>
      <c r="AX25" s="101"/>
      <c r="AY25" s="101"/>
      <c r="AZ25" s="102"/>
      <c r="BA25" s="188"/>
      <c r="BB25" s="189"/>
      <c r="BC25" s="189"/>
      <c r="BD25" s="189"/>
      <c r="BE25" s="189"/>
      <c r="BF25" s="189"/>
      <c r="BG25" s="189"/>
      <c r="BH25" s="189"/>
      <c r="BI25" s="190"/>
      <c r="BJ25" s="188"/>
      <c r="BK25" s="189"/>
      <c r="BL25" s="189"/>
      <c r="BM25" s="189"/>
      <c r="BN25" s="189"/>
      <c r="BO25" s="189"/>
      <c r="BP25" s="189"/>
      <c r="BQ25" s="189"/>
      <c r="BR25" s="190"/>
      <c r="BS25" s="188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90"/>
    </row>
    <row r="26" spans="4:83" ht="14.25" thickBot="1">
      <c r="D26" s="186"/>
      <c r="E26" s="18">
        <v>7</v>
      </c>
      <c r="F26" s="117" t="s">
        <v>28</v>
      </c>
      <c r="G26" s="118"/>
      <c r="H26" s="118"/>
      <c r="I26" s="118"/>
      <c r="J26" s="118"/>
      <c r="K26" s="118"/>
      <c r="L26" s="118"/>
      <c r="M26" s="118"/>
      <c r="N26" s="119"/>
      <c r="O26" s="25" t="s">
        <v>52</v>
      </c>
      <c r="P26" s="16" t="s">
        <v>45</v>
      </c>
      <c r="Q26" s="16" t="s">
        <v>46</v>
      </c>
      <c r="R26" s="85">
        <v>200</v>
      </c>
      <c r="S26" s="86"/>
      <c r="T26" s="87"/>
      <c r="U26" s="88">
        <v>150</v>
      </c>
      <c r="V26" s="89"/>
      <c r="W26" s="90"/>
      <c r="X26" s="88">
        <f t="shared" si="5"/>
        <v>50</v>
      </c>
      <c r="Y26" s="89"/>
      <c r="Z26" s="90"/>
      <c r="AA26" s="91">
        <f t="shared" ref="AA26" si="8">IF(OR(U26="",U26=0),"",ROUND(X26/U26,3))</f>
        <v>0.33300000000000002</v>
      </c>
      <c r="AB26" s="92"/>
      <c r="AC26" s="93"/>
      <c r="AD26" s="85">
        <f>+R26</f>
        <v>200</v>
      </c>
      <c r="AE26" s="86"/>
      <c r="AF26" s="87"/>
      <c r="AG26" s="94">
        <v>180</v>
      </c>
      <c r="AH26" s="95"/>
      <c r="AI26" s="96"/>
      <c r="AJ26" s="88">
        <f>IF($O26="貸",AD26-AG26,IF($O26="借",-AD26+AG26,""))</f>
        <v>-20</v>
      </c>
      <c r="AK26" s="89"/>
      <c r="AL26" s="90"/>
      <c r="AM26" s="97">
        <f t="shared" si="7"/>
        <v>-0.111</v>
      </c>
      <c r="AN26" s="98"/>
      <c r="AO26" s="99"/>
      <c r="AP26" s="80" t="str">
        <f t="shared" si="2"/>
        <v>×</v>
      </c>
      <c r="AQ26" s="100"/>
      <c r="AR26" s="101"/>
      <c r="AS26" s="101"/>
      <c r="AT26" s="101"/>
      <c r="AU26" s="101"/>
      <c r="AV26" s="101"/>
      <c r="AW26" s="101"/>
      <c r="AX26" s="101"/>
      <c r="AY26" s="101"/>
      <c r="AZ26" s="102"/>
      <c r="BA26" s="188"/>
      <c r="BB26" s="189"/>
      <c r="BC26" s="189"/>
      <c r="BD26" s="189"/>
      <c r="BE26" s="189"/>
      <c r="BF26" s="189"/>
      <c r="BG26" s="189"/>
      <c r="BH26" s="189"/>
      <c r="BI26" s="190"/>
      <c r="BJ26" s="188"/>
      <c r="BK26" s="189"/>
      <c r="BL26" s="189"/>
      <c r="BM26" s="189"/>
      <c r="BN26" s="189"/>
      <c r="BO26" s="189"/>
      <c r="BP26" s="189"/>
      <c r="BQ26" s="189"/>
      <c r="BR26" s="190"/>
      <c r="BS26" s="188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90"/>
    </row>
    <row r="27" spans="4:83" ht="14.25" thickBot="1">
      <c r="D27" s="186"/>
      <c r="R27" s="60"/>
      <c r="S27" s="60"/>
      <c r="T27" s="60"/>
      <c r="U27" s="61"/>
      <c r="V27" s="61"/>
      <c r="W27" s="61"/>
      <c r="X27" s="61"/>
      <c r="Y27" s="61"/>
      <c r="Z27" s="61"/>
      <c r="AD27" s="62"/>
      <c r="AE27" s="62"/>
      <c r="AF27" s="62"/>
      <c r="AG27" s="64"/>
      <c r="AH27" s="64"/>
      <c r="AI27" s="64"/>
      <c r="AJ27" s="61"/>
      <c r="AK27" s="61"/>
      <c r="AL27" s="61"/>
    </row>
    <row r="28" spans="4:83" ht="14.25" thickBot="1">
      <c r="D28" s="186"/>
      <c r="E28" s="18">
        <v>8</v>
      </c>
      <c r="F28" s="162" t="s">
        <v>39</v>
      </c>
      <c r="G28" s="163"/>
      <c r="H28" s="163"/>
      <c r="I28" s="163"/>
      <c r="J28" s="163"/>
      <c r="K28" s="163"/>
      <c r="L28" s="163"/>
      <c r="M28" s="163"/>
      <c r="N28" s="169"/>
      <c r="O28" s="25" t="s">
        <v>51</v>
      </c>
      <c r="P28" s="16" t="s">
        <v>45</v>
      </c>
      <c r="Q28" s="16" t="s">
        <v>46</v>
      </c>
      <c r="R28" s="177">
        <f>+R23-R25</f>
        <v>580</v>
      </c>
      <c r="S28" s="178"/>
      <c r="T28" s="179"/>
      <c r="U28" s="88">
        <f>+U23-U25</f>
        <v>520</v>
      </c>
      <c r="V28" s="89"/>
      <c r="W28" s="90"/>
      <c r="X28" s="88">
        <f>IF($O28="貸",R28-U28,IF($O28="借",-R28+U28,""))</f>
        <v>60</v>
      </c>
      <c r="Y28" s="89"/>
      <c r="Z28" s="90"/>
      <c r="AA28" s="91">
        <f t="shared" ref="AA28" si="9">IF(OR(U28="",U28=0),"",ROUND(X28/U28,3))</f>
        <v>0.115</v>
      </c>
      <c r="AB28" s="92"/>
      <c r="AC28" s="93"/>
      <c r="AD28" s="177">
        <f t="shared" ref="AD28" si="10">+AD23-AD25</f>
        <v>580</v>
      </c>
      <c r="AE28" s="178"/>
      <c r="AF28" s="179"/>
      <c r="AG28" s="94">
        <f t="shared" ref="AG28" si="11">+AG23-AG25</f>
        <v>720</v>
      </c>
      <c r="AH28" s="95"/>
      <c r="AI28" s="96"/>
      <c r="AJ28" s="88">
        <f>IF($O28="貸",AD28-AG28,IF($O28="借",-AD28+AG28,""))</f>
        <v>-140</v>
      </c>
      <c r="AK28" s="89"/>
      <c r="AL28" s="90"/>
      <c r="AM28" s="97">
        <f t="shared" ref="AM28" si="12">IF(OR(AG28="",AG28=0),"",ROUND(AJ28/AG28,3))</f>
        <v>-0.19400000000000001</v>
      </c>
      <c r="AN28" s="98"/>
      <c r="AO28" s="99"/>
      <c r="AP28" s="80" t="str">
        <f t="shared" si="2"/>
        <v>×</v>
      </c>
      <c r="AQ28" s="100"/>
      <c r="AR28" s="101"/>
      <c r="AS28" s="101"/>
      <c r="AT28" s="101"/>
      <c r="AU28" s="101"/>
      <c r="AV28" s="101"/>
      <c r="AW28" s="101"/>
      <c r="AX28" s="101"/>
      <c r="AY28" s="101"/>
      <c r="AZ28" s="102"/>
      <c r="BA28" s="188"/>
      <c r="BB28" s="189"/>
      <c r="BC28" s="189"/>
      <c r="BD28" s="189"/>
      <c r="BE28" s="189"/>
      <c r="BF28" s="189"/>
      <c r="BG28" s="189"/>
      <c r="BH28" s="189"/>
      <c r="BI28" s="190"/>
      <c r="BJ28" s="188"/>
      <c r="BK28" s="189"/>
      <c r="BL28" s="189"/>
      <c r="BM28" s="189"/>
      <c r="BN28" s="189"/>
      <c r="BO28" s="189"/>
      <c r="BP28" s="189"/>
      <c r="BQ28" s="189"/>
      <c r="BR28" s="190"/>
      <c r="BS28" s="188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90"/>
    </row>
    <row r="29" spans="4:83" ht="14.25" thickBot="1">
      <c r="D29" s="186"/>
      <c r="E29" s="18">
        <v>9</v>
      </c>
      <c r="F29" s="162" t="s">
        <v>48</v>
      </c>
      <c r="G29" s="163"/>
      <c r="H29" s="163"/>
      <c r="I29" s="163"/>
      <c r="J29" s="163"/>
      <c r="K29" s="163"/>
      <c r="L29" s="163"/>
      <c r="M29" s="163"/>
      <c r="N29" s="169"/>
      <c r="O29" s="25" t="s">
        <v>51</v>
      </c>
      <c r="Q29" s="16" t="s">
        <v>47</v>
      </c>
      <c r="R29" s="62"/>
      <c r="S29" s="183">
        <f>IF(OR(R$23=0,R$23=""),"",ROUND(R28/R$23,3))</f>
        <v>0.59199999999999997</v>
      </c>
      <c r="T29" s="184"/>
      <c r="U29" s="61"/>
      <c r="V29" s="195">
        <f>IF(OR(U$23=0,U$23=""),"",ROUND(U28/U$23,3))</f>
        <v>0.63400000000000001</v>
      </c>
      <c r="W29" s="196"/>
      <c r="X29" s="61"/>
      <c r="Y29" s="195">
        <f>IF($O29="貸",S29-V29,IF($O29="借",V29-S29,""))</f>
        <v>-4.2000000000000037E-2</v>
      </c>
      <c r="Z29" s="196"/>
      <c r="AD29" s="62"/>
      <c r="AE29" s="183">
        <f>IF(OR(AD$23=0,AD$23=""),"",ROUND(AD28/AD$23,3))</f>
        <v>0.59199999999999997</v>
      </c>
      <c r="AF29" s="184"/>
      <c r="AG29" s="64"/>
      <c r="AH29" s="191">
        <f>IF(OR(AG$23=0,AG$23=""),"",ROUND(AG28/AG$23,3))</f>
        <v>0.65500000000000003</v>
      </c>
      <c r="AI29" s="192"/>
      <c r="AJ29" s="61"/>
      <c r="AK29" s="193">
        <f>IF($O29="貸",AE29-AH29,IF($O29="借",AH29-AE29,""))</f>
        <v>-6.3000000000000056E-2</v>
      </c>
      <c r="AL29" s="194"/>
      <c r="AP29" s="81" t="str">
        <f>IF(AK29="","",IF(AK29&lt;=ROUND(-$CC$12/100,3),"×",IF(AK29&gt;=ROUND($CC$12/100,3),"○","")))</f>
        <v>×</v>
      </c>
      <c r="AQ29" s="100"/>
      <c r="AR29" s="101"/>
      <c r="AS29" s="101"/>
      <c r="AT29" s="101"/>
      <c r="AU29" s="101"/>
      <c r="AV29" s="101"/>
      <c r="AW29" s="101"/>
      <c r="AX29" s="101"/>
      <c r="AY29" s="101"/>
      <c r="AZ29" s="102"/>
      <c r="BA29" s="188"/>
      <c r="BB29" s="189"/>
      <c r="BC29" s="189"/>
      <c r="BD29" s="189"/>
      <c r="BE29" s="189"/>
      <c r="BF29" s="189"/>
      <c r="BG29" s="189"/>
      <c r="BH29" s="189"/>
      <c r="BI29" s="190"/>
      <c r="BJ29" s="188"/>
      <c r="BK29" s="189"/>
      <c r="BL29" s="189"/>
      <c r="BM29" s="189"/>
      <c r="BN29" s="189"/>
      <c r="BO29" s="189"/>
      <c r="BP29" s="189"/>
      <c r="BQ29" s="189"/>
      <c r="BR29" s="190"/>
      <c r="BS29" s="188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90"/>
    </row>
    <row r="30" spans="4:83" ht="14.25" thickBot="1">
      <c r="D30" s="186"/>
      <c r="R30" s="62"/>
      <c r="S30" s="62"/>
      <c r="T30" s="62"/>
      <c r="U30" s="61"/>
      <c r="V30" s="61"/>
      <c r="W30" s="61"/>
      <c r="X30" s="61"/>
      <c r="Y30" s="61"/>
      <c r="Z30" s="61"/>
      <c r="AD30" s="62"/>
      <c r="AE30" s="62"/>
      <c r="AF30" s="62"/>
      <c r="AG30" s="64"/>
      <c r="AH30" s="64"/>
      <c r="AI30" s="64"/>
      <c r="AJ30" s="61"/>
      <c r="AK30" s="61"/>
      <c r="AL30" s="61"/>
    </row>
    <row r="31" spans="4:83" ht="14.25" thickBot="1">
      <c r="D31" s="186"/>
      <c r="F31" s="166" t="s">
        <v>21</v>
      </c>
      <c r="G31" s="167"/>
      <c r="H31" s="167"/>
      <c r="I31" s="167"/>
      <c r="J31" s="167"/>
      <c r="K31" s="167"/>
      <c r="L31" s="167"/>
      <c r="M31" s="167"/>
      <c r="N31" s="168"/>
      <c r="O31" s="17"/>
      <c r="R31" s="62"/>
      <c r="S31" s="62"/>
      <c r="T31" s="62"/>
      <c r="U31" s="61"/>
      <c r="V31" s="61"/>
      <c r="W31" s="61"/>
      <c r="X31" s="61"/>
      <c r="Y31" s="61"/>
      <c r="Z31" s="61"/>
      <c r="AD31" s="62"/>
      <c r="AE31" s="62"/>
      <c r="AF31" s="62"/>
      <c r="AG31" s="64"/>
      <c r="AH31" s="64"/>
      <c r="AI31" s="64"/>
      <c r="AJ31" s="61"/>
      <c r="AK31" s="61"/>
      <c r="AL31" s="61"/>
    </row>
    <row r="32" spans="4:83" ht="14.25" thickBot="1">
      <c r="D32" s="186"/>
      <c r="E32" s="18">
        <v>10</v>
      </c>
      <c r="F32" s="173" t="s">
        <v>22</v>
      </c>
      <c r="G32" s="174"/>
      <c r="H32" s="174"/>
      <c r="I32" s="174"/>
      <c r="J32" s="174"/>
      <c r="K32" s="174"/>
      <c r="L32" s="174"/>
      <c r="M32" s="174"/>
      <c r="N32" s="175"/>
      <c r="O32" s="25" t="s">
        <v>52</v>
      </c>
      <c r="P32" s="16" t="s">
        <v>45</v>
      </c>
      <c r="Q32" s="16" t="s">
        <v>46</v>
      </c>
      <c r="R32" s="177">
        <v>250</v>
      </c>
      <c r="S32" s="178"/>
      <c r="T32" s="179"/>
      <c r="U32" s="88">
        <v>240</v>
      </c>
      <c r="V32" s="89"/>
      <c r="W32" s="90"/>
      <c r="X32" s="88">
        <f t="shared" ref="X32" si="13">R32-U32</f>
        <v>10</v>
      </c>
      <c r="Y32" s="89"/>
      <c r="Z32" s="90"/>
      <c r="AA32" s="91">
        <f t="shared" ref="AA32:AA45" si="14">IF(OR(U32="",U32=0),"",ROUND(X32/U32,3))</f>
        <v>4.2000000000000003E-2</v>
      </c>
      <c r="AB32" s="92"/>
      <c r="AC32" s="93"/>
      <c r="AD32" s="177">
        <f>+R32</f>
        <v>250</v>
      </c>
      <c r="AE32" s="178"/>
      <c r="AF32" s="179"/>
      <c r="AG32" s="94">
        <v>260</v>
      </c>
      <c r="AH32" s="95"/>
      <c r="AI32" s="96"/>
      <c r="AJ32" s="88">
        <f>IF($O32="貸",AD32-AG32,IF($O32="借",-AD32+AG32,""))</f>
        <v>10</v>
      </c>
      <c r="AK32" s="89"/>
      <c r="AL32" s="90"/>
      <c r="AM32" s="97">
        <f t="shared" ref="AM32:AM45" si="15">IF(OR(AG32="",AG32=0),"",ROUND(AJ32/AG32,3))</f>
        <v>3.7999999999999999E-2</v>
      </c>
      <c r="AN32" s="98"/>
      <c r="AO32" s="99"/>
      <c r="AP32" s="80" t="str">
        <f t="shared" ref="AP32:AP50" si="16">IF(AM32="","",IF(AM32&lt;=ROUND(-$CC$12/100,3),"×",IF(AM32&gt;=ROUND($CC$12/100,3),"○","")))</f>
        <v/>
      </c>
      <c r="AQ32" s="100"/>
      <c r="AR32" s="101"/>
      <c r="AS32" s="101"/>
      <c r="AT32" s="101"/>
      <c r="AU32" s="101"/>
      <c r="AV32" s="101"/>
      <c r="AW32" s="101"/>
      <c r="AX32" s="101"/>
      <c r="AY32" s="101"/>
      <c r="AZ32" s="102"/>
      <c r="BA32" s="188"/>
      <c r="BB32" s="189"/>
      <c r="BC32" s="189"/>
      <c r="BD32" s="189"/>
      <c r="BE32" s="189"/>
      <c r="BF32" s="189"/>
      <c r="BG32" s="189"/>
      <c r="BH32" s="189"/>
      <c r="BI32" s="190"/>
      <c r="BJ32" s="188"/>
      <c r="BK32" s="189"/>
      <c r="BL32" s="189"/>
      <c r="BM32" s="189"/>
      <c r="BN32" s="189"/>
      <c r="BO32" s="189"/>
      <c r="BP32" s="189"/>
      <c r="BQ32" s="189"/>
      <c r="BR32" s="190"/>
      <c r="BS32" s="188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90"/>
    </row>
    <row r="33" spans="4:83" ht="14.25" thickBot="1">
      <c r="D33" s="186"/>
      <c r="E33" s="18">
        <v>11</v>
      </c>
      <c r="F33" s="162" t="s">
        <v>29</v>
      </c>
      <c r="G33" s="163"/>
      <c r="H33" s="163"/>
      <c r="I33" s="163"/>
      <c r="J33" s="163"/>
      <c r="K33" s="163"/>
      <c r="L33" s="163"/>
      <c r="M33" s="163"/>
      <c r="N33" s="169"/>
      <c r="O33" s="25" t="s">
        <v>52</v>
      </c>
      <c r="P33" s="16"/>
      <c r="Q33" s="16" t="s">
        <v>125</v>
      </c>
      <c r="R33" s="177">
        <v>300</v>
      </c>
      <c r="S33" s="178"/>
      <c r="T33" s="179"/>
      <c r="U33" s="88">
        <v>295</v>
      </c>
      <c r="V33" s="89"/>
      <c r="W33" s="90"/>
      <c r="X33" s="88">
        <f t="shared" ref="X33:X45" si="17">R33-U33</f>
        <v>5</v>
      </c>
      <c r="Y33" s="89"/>
      <c r="Z33" s="90"/>
      <c r="AA33" s="91">
        <f t="shared" si="14"/>
        <v>1.7000000000000001E-2</v>
      </c>
      <c r="AB33" s="92"/>
      <c r="AC33" s="93"/>
      <c r="AD33" s="177">
        <f t="shared" ref="AD33:AD45" si="18">+R33</f>
        <v>300</v>
      </c>
      <c r="AE33" s="178"/>
      <c r="AF33" s="179"/>
      <c r="AG33" s="94">
        <v>298</v>
      </c>
      <c r="AH33" s="95"/>
      <c r="AI33" s="96"/>
      <c r="AJ33" s="88">
        <f t="shared" ref="AJ33:AJ45" si="19">IF($O33="貸",AD33-AG33,IF($O33="借",-AD33+AG33,""))</f>
        <v>-2</v>
      </c>
      <c r="AK33" s="89"/>
      <c r="AL33" s="90"/>
      <c r="AM33" s="97">
        <f t="shared" si="15"/>
        <v>-7.0000000000000001E-3</v>
      </c>
      <c r="AN33" s="98"/>
      <c r="AO33" s="99"/>
      <c r="AP33" s="80" t="str">
        <f t="shared" si="16"/>
        <v/>
      </c>
      <c r="AQ33" s="100"/>
      <c r="AR33" s="101"/>
      <c r="AS33" s="101"/>
      <c r="AT33" s="101"/>
      <c r="AU33" s="101"/>
      <c r="AV33" s="101"/>
      <c r="AW33" s="101"/>
      <c r="AX33" s="101"/>
      <c r="AY33" s="101"/>
      <c r="AZ33" s="102"/>
      <c r="BA33" s="188"/>
      <c r="BB33" s="189"/>
      <c r="BC33" s="189"/>
      <c r="BD33" s="189"/>
      <c r="BE33" s="189"/>
      <c r="BF33" s="189"/>
      <c r="BG33" s="189"/>
      <c r="BH33" s="189"/>
      <c r="BI33" s="190"/>
      <c r="BJ33" s="188"/>
      <c r="BK33" s="189"/>
      <c r="BL33" s="189"/>
      <c r="BM33" s="189"/>
      <c r="BN33" s="189"/>
      <c r="BO33" s="189"/>
      <c r="BP33" s="189"/>
      <c r="BQ33" s="189"/>
      <c r="BR33" s="190"/>
      <c r="BS33" s="188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90"/>
    </row>
    <row r="34" spans="4:83" ht="14.25" thickBot="1">
      <c r="D34" s="186"/>
      <c r="E34" s="18">
        <v>12</v>
      </c>
      <c r="F34" s="117" t="s">
        <v>30</v>
      </c>
      <c r="G34" s="118"/>
      <c r="H34" s="118"/>
      <c r="I34" s="118"/>
      <c r="J34" s="118"/>
      <c r="K34" s="118"/>
      <c r="L34" s="118"/>
      <c r="M34" s="118"/>
      <c r="N34" s="119"/>
      <c r="O34" s="25" t="s">
        <v>52</v>
      </c>
      <c r="P34" s="16"/>
      <c r="Q34" s="16" t="s">
        <v>125</v>
      </c>
      <c r="R34" s="85">
        <v>1</v>
      </c>
      <c r="S34" s="86"/>
      <c r="T34" s="87"/>
      <c r="U34" s="88"/>
      <c r="V34" s="89"/>
      <c r="W34" s="90"/>
      <c r="X34" s="88">
        <f t="shared" si="17"/>
        <v>1</v>
      </c>
      <c r="Y34" s="89"/>
      <c r="Z34" s="90"/>
      <c r="AA34" s="91" t="str">
        <f t="shared" si="14"/>
        <v/>
      </c>
      <c r="AB34" s="92"/>
      <c r="AC34" s="93"/>
      <c r="AD34" s="85">
        <f t="shared" si="18"/>
        <v>1</v>
      </c>
      <c r="AE34" s="86"/>
      <c r="AF34" s="87"/>
      <c r="AG34" s="94">
        <v>1</v>
      </c>
      <c r="AH34" s="95"/>
      <c r="AI34" s="96"/>
      <c r="AJ34" s="88">
        <f t="shared" si="19"/>
        <v>0</v>
      </c>
      <c r="AK34" s="89"/>
      <c r="AL34" s="90"/>
      <c r="AM34" s="97">
        <f t="shared" si="15"/>
        <v>0</v>
      </c>
      <c r="AN34" s="98"/>
      <c r="AO34" s="99"/>
      <c r="AP34" s="80" t="str">
        <f t="shared" si="16"/>
        <v/>
      </c>
      <c r="AQ34" s="100"/>
      <c r="AR34" s="101"/>
      <c r="AS34" s="101"/>
      <c r="AT34" s="101"/>
      <c r="AU34" s="101"/>
      <c r="AV34" s="101"/>
      <c r="AW34" s="101"/>
      <c r="AX34" s="101"/>
      <c r="AY34" s="101"/>
      <c r="AZ34" s="102"/>
      <c r="BA34" s="188"/>
      <c r="BB34" s="189"/>
      <c r="BC34" s="189"/>
      <c r="BD34" s="189"/>
      <c r="BE34" s="189"/>
      <c r="BF34" s="189"/>
      <c r="BG34" s="189"/>
      <c r="BH34" s="189"/>
      <c r="BI34" s="190"/>
      <c r="BJ34" s="188"/>
      <c r="BK34" s="189"/>
      <c r="BL34" s="189"/>
      <c r="BM34" s="189"/>
      <c r="BN34" s="189"/>
      <c r="BO34" s="189"/>
      <c r="BP34" s="189"/>
      <c r="BQ34" s="189"/>
      <c r="BR34" s="190"/>
      <c r="BS34" s="188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90"/>
    </row>
    <row r="35" spans="4:83" ht="14.25" thickBot="1">
      <c r="D35" s="186"/>
      <c r="E35" s="18">
        <v>13</v>
      </c>
      <c r="F35" s="117" t="s">
        <v>31</v>
      </c>
      <c r="G35" s="118"/>
      <c r="H35" s="118"/>
      <c r="I35" s="118"/>
      <c r="J35" s="118"/>
      <c r="K35" s="118"/>
      <c r="L35" s="118"/>
      <c r="M35" s="118"/>
      <c r="N35" s="119"/>
      <c r="O35" s="25" t="s">
        <v>52</v>
      </c>
      <c r="P35" s="16"/>
      <c r="Q35" s="16" t="s">
        <v>125</v>
      </c>
      <c r="R35" s="85"/>
      <c r="S35" s="86"/>
      <c r="T35" s="87"/>
      <c r="U35" s="88">
        <v>1</v>
      </c>
      <c r="V35" s="89"/>
      <c r="W35" s="90"/>
      <c r="X35" s="88">
        <f t="shared" si="17"/>
        <v>-1</v>
      </c>
      <c r="Y35" s="89"/>
      <c r="Z35" s="90"/>
      <c r="AA35" s="91">
        <f t="shared" si="14"/>
        <v>-1</v>
      </c>
      <c r="AB35" s="92"/>
      <c r="AC35" s="93"/>
      <c r="AD35" s="85">
        <f t="shared" si="18"/>
        <v>0</v>
      </c>
      <c r="AE35" s="86"/>
      <c r="AF35" s="87"/>
      <c r="AG35" s="94"/>
      <c r="AH35" s="95"/>
      <c r="AI35" s="96"/>
      <c r="AJ35" s="88">
        <f t="shared" si="19"/>
        <v>0</v>
      </c>
      <c r="AK35" s="89"/>
      <c r="AL35" s="90"/>
      <c r="AM35" s="97" t="str">
        <f t="shared" si="15"/>
        <v/>
      </c>
      <c r="AN35" s="98"/>
      <c r="AO35" s="99"/>
      <c r="AP35" s="80" t="str">
        <f t="shared" si="16"/>
        <v/>
      </c>
      <c r="AQ35" s="100"/>
      <c r="AR35" s="101"/>
      <c r="AS35" s="101"/>
      <c r="AT35" s="101"/>
      <c r="AU35" s="101"/>
      <c r="AV35" s="101"/>
      <c r="AW35" s="101"/>
      <c r="AX35" s="101"/>
      <c r="AY35" s="101"/>
      <c r="AZ35" s="102"/>
      <c r="BA35" s="188"/>
      <c r="BB35" s="189"/>
      <c r="BC35" s="189"/>
      <c r="BD35" s="189"/>
      <c r="BE35" s="189"/>
      <c r="BF35" s="189"/>
      <c r="BG35" s="189"/>
      <c r="BH35" s="189"/>
      <c r="BI35" s="190"/>
      <c r="BJ35" s="188"/>
      <c r="BK35" s="189"/>
      <c r="BL35" s="189"/>
      <c r="BM35" s="189"/>
      <c r="BN35" s="189"/>
      <c r="BO35" s="189"/>
      <c r="BP35" s="189"/>
      <c r="BQ35" s="189"/>
      <c r="BR35" s="190"/>
      <c r="BS35" s="188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90"/>
    </row>
    <row r="36" spans="4:83" ht="14.25" thickBot="1">
      <c r="D36" s="186"/>
      <c r="E36" s="18">
        <v>14</v>
      </c>
      <c r="F36" s="162" t="s">
        <v>56</v>
      </c>
      <c r="G36" s="163"/>
      <c r="H36" s="163"/>
      <c r="I36" s="163"/>
      <c r="J36" s="163"/>
      <c r="K36" s="163"/>
      <c r="L36" s="163"/>
      <c r="M36" s="163"/>
      <c r="N36" s="169"/>
      <c r="O36" s="25" t="s">
        <v>52</v>
      </c>
      <c r="P36" s="16" t="s">
        <v>45</v>
      </c>
      <c r="Q36" s="16" t="s">
        <v>46</v>
      </c>
      <c r="R36" s="180">
        <f>IF(OR(R33="",R33=0),"",ROUND(R32/R33,1))</f>
        <v>0.8</v>
      </c>
      <c r="S36" s="181"/>
      <c r="T36" s="182"/>
      <c r="U36" s="197">
        <f>IF(OR(U33="",U33=0),"",ROUND(U32/U33,1))</f>
        <v>0.8</v>
      </c>
      <c r="V36" s="198"/>
      <c r="W36" s="199"/>
      <c r="X36" s="197">
        <f t="shared" ref="X36" si="20">R36-U36</f>
        <v>0</v>
      </c>
      <c r="Y36" s="198"/>
      <c r="Z36" s="199"/>
      <c r="AA36" s="91">
        <f t="shared" si="14"/>
        <v>0</v>
      </c>
      <c r="AB36" s="92"/>
      <c r="AC36" s="93"/>
      <c r="AD36" s="180">
        <f t="shared" ref="AD36" si="21">+R36</f>
        <v>0.8</v>
      </c>
      <c r="AE36" s="181"/>
      <c r="AF36" s="182"/>
      <c r="AG36" s="200">
        <f>IF(OR(AG33="",AG33=0),"",ROUND(AG32/AG33,1))</f>
        <v>0.9</v>
      </c>
      <c r="AH36" s="201"/>
      <c r="AI36" s="202"/>
      <c r="AJ36" s="197">
        <f t="shared" ref="AJ36" si="22">IF($O36="貸",AD36-AG36,IF($O36="借",-AD36+AG36,""))</f>
        <v>9.9999999999999978E-2</v>
      </c>
      <c r="AK36" s="198"/>
      <c r="AL36" s="199"/>
      <c r="AM36" s="97">
        <f t="shared" si="15"/>
        <v>0.111</v>
      </c>
      <c r="AN36" s="98"/>
      <c r="AO36" s="99"/>
      <c r="AP36" s="80" t="str">
        <f t="shared" si="16"/>
        <v>○</v>
      </c>
      <c r="AQ36" s="3"/>
      <c r="AR36" s="4"/>
      <c r="AS36" s="6"/>
      <c r="AT36" s="6"/>
      <c r="AU36" s="6"/>
      <c r="AV36" s="4"/>
      <c r="AW36" s="4"/>
      <c r="AX36" s="4"/>
      <c r="AY36" s="4"/>
      <c r="AZ36" s="5"/>
      <c r="BA36" s="20"/>
      <c r="BB36" s="21"/>
      <c r="BC36" s="23"/>
      <c r="BD36" s="23"/>
      <c r="BE36" s="23"/>
      <c r="BF36" s="21"/>
      <c r="BG36" s="21"/>
      <c r="BH36" s="21"/>
      <c r="BI36" s="22"/>
      <c r="BJ36" s="20"/>
      <c r="BK36" s="23"/>
      <c r="BL36" s="23"/>
      <c r="BM36" s="23"/>
      <c r="BN36" s="21"/>
      <c r="BO36" s="21"/>
      <c r="BP36" s="21"/>
      <c r="BQ36" s="21"/>
      <c r="BR36" s="22"/>
      <c r="BS36" s="20"/>
      <c r="BT36" s="21"/>
      <c r="BU36" s="23"/>
      <c r="BV36" s="23"/>
      <c r="BW36" s="23"/>
      <c r="BX36" s="21"/>
      <c r="BY36" s="21"/>
      <c r="BZ36" s="21"/>
      <c r="CA36" s="21"/>
      <c r="CB36" s="21"/>
      <c r="CC36" s="21"/>
      <c r="CD36" s="21"/>
      <c r="CE36" s="22"/>
    </row>
    <row r="37" spans="4:83" ht="14.25" thickBot="1">
      <c r="D37" s="186"/>
      <c r="E37" s="18">
        <v>15</v>
      </c>
      <c r="F37" s="162" t="s">
        <v>55</v>
      </c>
      <c r="G37" s="163"/>
      <c r="H37" s="163"/>
      <c r="I37" s="163"/>
      <c r="J37" s="163"/>
      <c r="K37" s="163"/>
      <c r="L37" s="163"/>
      <c r="M37" s="163"/>
      <c r="N37" s="169"/>
      <c r="O37" s="25" t="s">
        <v>51</v>
      </c>
      <c r="P37" s="16" t="s">
        <v>45</v>
      </c>
      <c r="Q37" s="16" t="s">
        <v>46</v>
      </c>
      <c r="R37" s="180">
        <f>IF(OR(R33="",R33=0),"",ROUND(R23/R33,1))</f>
        <v>3.3</v>
      </c>
      <c r="S37" s="181"/>
      <c r="T37" s="182"/>
      <c r="U37" s="197">
        <f>IF(OR(U33="",U33=0),"",ROUND(U23/U33,1))</f>
        <v>2.8</v>
      </c>
      <c r="V37" s="198"/>
      <c r="W37" s="199"/>
      <c r="X37" s="197">
        <f t="shared" si="17"/>
        <v>0.5</v>
      </c>
      <c r="Y37" s="198"/>
      <c r="Z37" s="199"/>
      <c r="AA37" s="91">
        <f t="shared" si="14"/>
        <v>0.17899999999999999</v>
      </c>
      <c r="AB37" s="92"/>
      <c r="AC37" s="93"/>
      <c r="AD37" s="180">
        <f t="shared" si="18"/>
        <v>3.3</v>
      </c>
      <c r="AE37" s="181"/>
      <c r="AF37" s="182"/>
      <c r="AG37" s="200">
        <f>IF(OR(AG33="",AG33=0),"",ROUND(AG23/AG33,1))</f>
        <v>3.7</v>
      </c>
      <c r="AH37" s="201"/>
      <c r="AI37" s="202"/>
      <c r="AJ37" s="197">
        <f t="shared" si="19"/>
        <v>-0.40000000000000036</v>
      </c>
      <c r="AK37" s="198"/>
      <c r="AL37" s="199"/>
      <c r="AM37" s="97">
        <f t="shared" si="15"/>
        <v>-0.108</v>
      </c>
      <c r="AN37" s="98"/>
      <c r="AO37" s="99"/>
      <c r="AP37" s="80" t="str">
        <f t="shared" si="16"/>
        <v>×</v>
      </c>
      <c r="AQ37" s="100"/>
      <c r="AR37" s="101"/>
      <c r="AS37" s="101"/>
      <c r="AT37" s="101"/>
      <c r="AU37" s="101"/>
      <c r="AV37" s="101"/>
      <c r="AW37" s="101"/>
      <c r="AX37" s="101"/>
      <c r="AY37" s="101"/>
      <c r="AZ37" s="102"/>
      <c r="BA37" s="188"/>
      <c r="BB37" s="189"/>
      <c r="BC37" s="189"/>
      <c r="BD37" s="189"/>
      <c r="BE37" s="189"/>
      <c r="BF37" s="189"/>
      <c r="BG37" s="189"/>
      <c r="BH37" s="189"/>
      <c r="BI37" s="190"/>
      <c r="BJ37" s="188"/>
      <c r="BK37" s="189"/>
      <c r="BL37" s="189"/>
      <c r="BM37" s="189"/>
      <c r="BN37" s="189"/>
      <c r="BO37" s="189"/>
      <c r="BP37" s="189"/>
      <c r="BQ37" s="189"/>
      <c r="BR37" s="190"/>
      <c r="BS37" s="188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90"/>
    </row>
    <row r="38" spans="4:83" ht="14.25" thickBot="1">
      <c r="D38" s="186"/>
      <c r="E38" s="18">
        <v>16</v>
      </c>
      <c r="F38" s="170" t="s">
        <v>23</v>
      </c>
      <c r="G38" s="171"/>
      <c r="H38" s="171"/>
      <c r="I38" s="171"/>
      <c r="J38" s="171"/>
      <c r="K38" s="171"/>
      <c r="L38" s="171"/>
      <c r="M38" s="171"/>
      <c r="N38" s="172"/>
      <c r="O38" s="25" t="s">
        <v>52</v>
      </c>
      <c r="P38" s="16" t="s">
        <v>45</v>
      </c>
      <c r="Q38" s="16" t="s">
        <v>46</v>
      </c>
      <c r="R38" s="85">
        <v>21</v>
      </c>
      <c r="S38" s="86"/>
      <c r="T38" s="87"/>
      <c r="U38" s="88">
        <v>18</v>
      </c>
      <c r="V38" s="89"/>
      <c r="W38" s="90"/>
      <c r="X38" s="88">
        <f t="shared" si="17"/>
        <v>3</v>
      </c>
      <c r="Y38" s="89"/>
      <c r="Z38" s="90"/>
      <c r="AA38" s="91">
        <f t="shared" si="14"/>
        <v>0.16700000000000001</v>
      </c>
      <c r="AB38" s="92"/>
      <c r="AC38" s="93"/>
      <c r="AD38" s="85">
        <f t="shared" si="18"/>
        <v>21</v>
      </c>
      <c r="AE38" s="86"/>
      <c r="AF38" s="87"/>
      <c r="AG38" s="94">
        <v>20</v>
      </c>
      <c r="AH38" s="95"/>
      <c r="AI38" s="96"/>
      <c r="AJ38" s="88">
        <f t="shared" si="19"/>
        <v>-1</v>
      </c>
      <c r="AK38" s="89"/>
      <c r="AL38" s="90"/>
      <c r="AM38" s="97">
        <f t="shared" si="15"/>
        <v>-0.05</v>
      </c>
      <c r="AN38" s="98"/>
      <c r="AO38" s="99"/>
      <c r="AP38" s="80" t="str">
        <f t="shared" si="16"/>
        <v>×</v>
      </c>
      <c r="AQ38" s="100"/>
      <c r="AR38" s="101"/>
      <c r="AS38" s="101"/>
      <c r="AT38" s="101"/>
      <c r="AU38" s="101"/>
      <c r="AV38" s="101"/>
      <c r="AW38" s="101"/>
      <c r="AX38" s="101"/>
      <c r="AY38" s="101"/>
      <c r="AZ38" s="102"/>
      <c r="BA38" s="188"/>
      <c r="BB38" s="189"/>
      <c r="BC38" s="189"/>
      <c r="BD38" s="189"/>
      <c r="BE38" s="189"/>
      <c r="BF38" s="189"/>
      <c r="BG38" s="189"/>
      <c r="BH38" s="189"/>
      <c r="BI38" s="190"/>
      <c r="BJ38" s="188"/>
      <c r="BK38" s="189"/>
      <c r="BL38" s="189"/>
      <c r="BM38" s="189"/>
      <c r="BN38" s="189"/>
      <c r="BO38" s="189"/>
      <c r="BP38" s="189"/>
      <c r="BQ38" s="189"/>
      <c r="BR38" s="190"/>
      <c r="BS38" s="188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90"/>
    </row>
    <row r="39" spans="4:83" ht="14.25" thickBot="1">
      <c r="D39" s="186"/>
      <c r="E39" s="18">
        <v>17</v>
      </c>
      <c r="F39" s="170" t="s">
        <v>24</v>
      </c>
      <c r="G39" s="171"/>
      <c r="H39" s="171"/>
      <c r="I39" s="171"/>
      <c r="J39" s="171"/>
      <c r="K39" s="171"/>
      <c r="L39" s="171"/>
      <c r="M39" s="171"/>
      <c r="N39" s="172"/>
      <c r="O39" s="25" t="s">
        <v>52</v>
      </c>
      <c r="P39" s="16" t="s">
        <v>45</v>
      </c>
      <c r="Q39" s="16" t="s">
        <v>46</v>
      </c>
      <c r="R39" s="85">
        <v>18</v>
      </c>
      <c r="S39" s="86"/>
      <c r="T39" s="87"/>
      <c r="U39" s="88">
        <v>16</v>
      </c>
      <c r="V39" s="89"/>
      <c r="W39" s="90"/>
      <c r="X39" s="88">
        <f t="shared" si="17"/>
        <v>2</v>
      </c>
      <c r="Y39" s="89"/>
      <c r="Z39" s="90"/>
      <c r="AA39" s="91">
        <f t="shared" si="14"/>
        <v>0.125</v>
      </c>
      <c r="AB39" s="92"/>
      <c r="AC39" s="93"/>
      <c r="AD39" s="85">
        <f t="shared" si="18"/>
        <v>18</v>
      </c>
      <c r="AE39" s="86"/>
      <c r="AF39" s="87"/>
      <c r="AG39" s="94">
        <v>17</v>
      </c>
      <c r="AH39" s="95"/>
      <c r="AI39" s="96"/>
      <c r="AJ39" s="88">
        <f t="shared" si="19"/>
        <v>-1</v>
      </c>
      <c r="AK39" s="89"/>
      <c r="AL39" s="90"/>
      <c r="AM39" s="97">
        <f t="shared" si="15"/>
        <v>-5.8999999999999997E-2</v>
      </c>
      <c r="AN39" s="98"/>
      <c r="AO39" s="99"/>
      <c r="AP39" s="80" t="str">
        <f t="shared" si="16"/>
        <v>×</v>
      </c>
      <c r="AQ39" s="100"/>
      <c r="AR39" s="101"/>
      <c r="AS39" s="101"/>
      <c r="AT39" s="101"/>
      <c r="AU39" s="101"/>
      <c r="AV39" s="101"/>
      <c r="AW39" s="101"/>
      <c r="AX39" s="101"/>
      <c r="AY39" s="101"/>
      <c r="AZ39" s="102"/>
      <c r="BA39" s="188"/>
      <c r="BB39" s="189"/>
      <c r="BC39" s="189"/>
      <c r="BD39" s="189"/>
      <c r="BE39" s="189"/>
      <c r="BF39" s="189"/>
      <c r="BG39" s="189"/>
      <c r="BH39" s="189"/>
      <c r="BI39" s="190"/>
      <c r="BJ39" s="188"/>
      <c r="BK39" s="189"/>
      <c r="BL39" s="189"/>
      <c r="BM39" s="189"/>
      <c r="BN39" s="189"/>
      <c r="BO39" s="189"/>
      <c r="BP39" s="189"/>
      <c r="BQ39" s="189"/>
      <c r="BR39" s="190"/>
      <c r="BS39" s="188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90"/>
    </row>
    <row r="40" spans="4:83" ht="14.25" thickBot="1">
      <c r="D40" s="186"/>
      <c r="E40" s="18">
        <v>18</v>
      </c>
      <c r="F40" s="170" t="s">
        <v>135</v>
      </c>
      <c r="G40" s="171"/>
      <c r="H40" s="171"/>
      <c r="I40" s="171"/>
      <c r="J40" s="171"/>
      <c r="K40" s="171"/>
      <c r="L40" s="171"/>
      <c r="M40" s="171"/>
      <c r="N40" s="172"/>
      <c r="O40" s="25" t="s">
        <v>52</v>
      </c>
      <c r="P40" s="16" t="s">
        <v>45</v>
      </c>
      <c r="Q40" s="16" t="s">
        <v>46</v>
      </c>
      <c r="R40" s="85">
        <v>15</v>
      </c>
      <c r="S40" s="86"/>
      <c r="T40" s="87"/>
      <c r="U40" s="88">
        <v>14</v>
      </c>
      <c r="V40" s="89"/>
      <c r="W40" s="90"/>
      <c r="X40" s="88">
        <f t="shared" si="17"/>
        <v>1</v>
      </c>
      <c r="Y40" s="89"/>
      <c r="Z40" s="90"/>
      <c r="AA40" s="91">
        <f t="shared" si="14"/>
        <v>7.0999999999999994E-2</v>
      </c>
      <c r="AB40" s="92"/>
      <c r="AC40" s="93"/>
      <c r="AD40" s="85">
        <f t="shared" si="18"/>
        <v>15</v>
      </c>
      <c r="AE40" s="86"/>
      <c r="AF40" s="87"/>
      <c r="AG40" s="94">
        <v>16</v>
      </c>
      <c r="AH40" s="95"/>
      <c r="AI40" s="96"/>
      <c r="AJ40" s="88">
        <f t="shared" si="19"/>
        <v>1</v>
      </c>
      <c r="AK40" s="89"/>
      <c r="AL40" s="90"/>
      <c r="AM40" s="97">
        <f t="shared" si="15"/>
        <v>6.3E-2</v>
      </c>
      <c r="AN40" s="98"/>
      <c r="AO40" s="99"/>
      <c r="AP40" s="80" t="str">
        <f t="shared" si="16"/>
        <v>○</v>
      </c>
      <c r="AQ40" s="100"/>
      <c r="AR40" s="101"/>
      <c r="AS40" s="101"/>
      <c r="AT40" s="101"/>
      <c r="AU40" s="101"/>
      <c r="AV40" s="101"/>
      <c r="AW40" s="101"/>
      <c r="AX40" s="101"/>
      <c r="AY40" s="101"/>
      <c r="AZ40" s="102"/>
      <c r="BA40" s="188"/>
      <c r="BB40" s="189"/>
      <c r="BC40" s="189"/>
      <c r="BD40" s="189"/>
      <c r="BE40" s="189"/>
      <c r="BF40" s="189"/>
      <c r="BG40" s="189"/>
      <c r="BH40" s="189"/>
      <c r="BI40" s="190"/>
      <c r="BJ40" s="188"/>
      <c r="BK40" s="189"/>
      <c r="BL40" s="189"/>
      <c r="BM40" s="189"/>
      <c r="BN40" s="189"/>
      <c r="BO40" s="189"/>
      <c r="BP40" s="189"/>
      <c r="BQ40" s="189"/>
      <c r="BR40" s="190"/>
      <c r="BS40" s="188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90"/>
    </row>
    <row r="41" spans="4:83" ht="14.25" thickBot="1">
      <c r="D41" s="186"/>
      <c r="E41" s="18">
        <v>19</v>
      </c>
      <c r="F41" s="170" t="s">
        <v>25</v>
      </c>
      <c r="G41" s="171"/>
      <c r="H41" s="171"/>
      <c r="I41" s="171"/>
      <c r="J41" s="171"/>
      <c r="K41" s="171"/>
      <c r="L41" s="171"/>
      <c r="M41" s="171"/>
      <c r="N41" s="172"/>
      <c r="O41" s="25" t="s">
        <v>52</v>
      </c>
      <c r="P41" s="16" t="s">
        <v>45</v>
      </c>
      <c r="Q41" s="16" t="s">
        <v>46</v>
      </c>
      <c r="R41" s="85">
        <v>45</v>
      </c>
      <c r="S41" s="86"/>
      <c r="T41" s="87"/>
      <c r="U41" s="88">
        <v>41</v>
      </c>
      <c r="V41" s="89"/>
      <c r="W41" s="90"/>
      <c r="X41" s="88">
        <f t="shared" si="17"/>
        <v>4</v>
      </c>
      <c r="Y41" s="89"/>
      <c r="Z41" s="90"/>
      <c r="AA41" s="91">
        <f t="shared" si="14"/>
        <v>9.8000000000000004E-2</v>
      </c>
      <c r="AB41" s="92"/>
      <c r="AC41" s="93"/>
      <c r="AD41" s="85">
        <f t="shared" si="18"/>
        <v>45</v>
      </c>
      <c r="AE41" s="86"/>
      <c r="AF41" s="87"/>
      <c r="AG41" s="94">
        <v>43</v>
      </c>
      <c r="AH41" s="95"/>
      <c r="AI41" s="96"/>
      <c r="AJ41" s="88">
        <f t="shared" si="19"/>
        <v>-2</v>
      </c>
      <c r="AK41" s="89"/>
      <c r="AL41" s="90"/>
      <c r="AM41" s="97">
        <f t="shared" si="15"/>
        <v>-4.7E-2</v>
      </c>
      <c r="AN41" s="98"/>
      <c r="AO41" s="99"/>
      <c r="AP41" s="80" t="str">
        <f t="shared" si="16"/>
        <v/>
      </c>
      <c r="AQ41" s="100"/>
      <c r="AR41" s="101"/>
      <c r="AS41" s="101"/>
      <c r="AT41" s="101"/>
      <c r="AU41" s="101"/>
      <c r="AV41" s="101"/>
      <c r="AW41" s="101"/>
      <c r="AX41" s="101"/>
      <c r="AY41" s="101"/>
      <c r="AZ41" s="102"/>
      <c r="BA41" s="188"/>
      <c r="BB41" s="189"/>
      <c r="BC41" s="189"/>
      <c r="BD41" s="189"/>
      <c r="BE41" s="189"/>
      <c r="BF41" s="189"/>
      <c r="BG41" s="189"/>
      <c r="BH41" s="189"/>
      <c r="BI41" s="190"/>
      <c r="BJ41" s="188"/>
      <c r="BK41" s="189"/>
      <c r="BL41" s="189"/>
      <c r="BM41" s="189"/>
      <c r="BN41" s="189"/>
      <c r="BO41" s="189"/>
      <c r="BP41" s="189"/>
      <c r="BQ41" s="189"/>
      <c r="BR41" s="190"/>
      <c r="BS41" s="188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90"/>
    </row>
    <row r="42" spans="4:83" ht="14.25" thickBot="1">
      <c r="D42" s="186"/>
      <c r="E42" s="18">
        <v>20</v>
      </c>
      <c r="F42" s="117" t="s">
        <v>57</v>
      </c>
      <c r="G42" s="118"/>
      <c r="H42" s="118"/>
      <c r="I42" s="118"/>
      <c r="J42" s="118"/>
      <c r="K42" s="118"/>
      <c r="L42" s="118"/>
      <c r="M42" s="118"/>
      <c r="N42" s="119"/>
      <c r="O42" s="25" t="s">
        <v>52</v>
      </c>
      <c r="P42" s="16" t="s">
        <v>45</v>
      </c>
      <c r="Q42" s="16" t="s">
        <v>46</v>
      </c>
      <c r="R42" s="85">
        <f>SUM(R38:T41)+R32</f>
        <v>349</v>
      </c>
      <c r="S42" s="86"/>
      <c r="T42" s="87"/>
      <c r="U42" s="88">
        <f>SUM(U38:W41)+U32</f>
        <v>329</v>
      </c>
      <c r="V42" s="89"/>
      <c r="W42" s="90"/>
      <c r="X42" s="88">
        <f t="shared" ref="X42" si="23">R42-U42</f>
        <v>20</v>
      </c>
      <c r="Y42" s="89"/>
      <c r="Z42" s="90"/>
      <c r="AA42" s="91">
        <f t="shared" si="14"/>
        <v>6.0999999999999999E-2</v>
      </c>
      <c r="AB42" s="92"/>
      <c r="AC42" s="93"/>
      <c r="AD42" s="85">
        <f t="shared" ref="AD42" si="24">+R42</f>
        <v>349</v>
      </c>
      <c r="AE42" s="86"/>
      <c r="AF42" s="87"/>
      <c r="AG42" s="94">
        <f>SUM(AG38:AI41)+AG32</f>
        <v>356</v>
      </c>
      <c r="AH42" s="95"/>
      <c r="AI42" s="96"/>
      <c r="AJ42" s="88">
        <f t="shared" ref="AJ42" si="25">IF($O42="貸",AD42-AG42,IF($O42="借",-AD42+AG42,""))</f>
        <v>7</v>
      </c>
      <c r="AK42" s="89"/>
      <c r="AL42" s="90"/>
      <c r="AM42" s="97">
        <f t="shared" si="15"/>
        <v>0.02</v>
      </c>
      <c r="AN42" s="98"/>
      <c r="AO42" s="99"/>
      <c r="AP42" s="80" t="str">
        <f t="shared" si="16"/>
        <v/>
      </c>
      <c r="AQ42" s="100"/>
      <c r="AR42" s="101"/>
      <c r="AS42" s="101"/>
      <c r="AT42" s="101"/>
      <c r="AU42" s="101"/>
      <c r="AV42" s="101"/>
      <c r="AW42" s="101"/>
      <c r="AX42" s="101"/>
      <c r="AY42" s="101"/>
      <c r="AZ42" s="102"/>
      <c r="BA42" s="188"/>
      <c r="BB42" s="189"/>
      <c r="BC42" s="189"/>
      <c r="BD42" s="189"/>
      <c r="BE42" s="189"/>
      <c r="BF42" s="189"/>
      <c r="BG42" s="189"/>
      <c r="BH42" s="189"/>
      <c r="BI42" s="190"/>
      <c r="BJ42" s="188"/>
      <c r="BK42" s="189"/>
      <c r="BL42" s="189"/>
      <c r="BM42" s="189"/>
      <c r="BN42" s="189"/>
      <c r="BO42" s="189"/>
      <c r="BP42" s="189"/>
      <c r="BQ42" s="189"/>
      <c r="BR42" s="190"/>
      <c r="BS42" s="188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90"/>
    </row>
    <row r="43" spans="4:83" ht="14.25" thickBot="1">
      <c r="D43" s="186"/>
      <c r="E43" s="18">
        <v>21</v>
      </c>
      <c r="F43" s="162" t="s">
        <v>58</v>
      </c>
      <c r="G43" s="163"/>
      <c r="H43" s="163"/>
      <c r="I43" s="163"/>
      <c r="J43" s="163"/>
      <c r="K43" s="163"/>
      <c r="L43" s="163"/>
      <c r="M43" s="163"/>
      <c r="N43" s="169"/>
      <c r="O43" s="25" t="s">
        <v>51</v>
      </c>
      <c r="P43" s="16" t="s">
        <v>45</v>
      </c>
      <c r="Q43" s="16" t="s">
        <v>46</v>
      </c>
      <c r="R43" s="177">
        <f>+R28-R42</f>
        <v>231</v>
      </c>
      <c r="S43" s="178"/>
      <c r="T43" s="179"/>
      <c r="U43" s="88">
        <f>+U28-U42</f>
        <v>191</v>
      </c>
      <c r="V43" s="89"/>
      <c r="W43" s="90"/>
      <c r="X43" s="88">
        <f t="shared" si="17"/>
        <v>40</v>
      </c>
      <c r="Y43" s="89"/>
      <c r="Z43" s="90"/>
      <c r="AA43" s="91">
        <f t="shared" si="14"/>
        <v>0.20899999999999999</v>
      </c>
      <c r="AB43" s="92"/>
      <c r="AC43" s="93"/>
      <c r="AD43" s="177">
        <f t="shared" si="18"/>
        <v>231</v>
      </c>
      <c r="AE43" s="178"/>
      <c r="AF43" s="179"/>
      <c r="AG43" s="94">
        <f>+AG28-AG42</f>
        <v>364</v>
      </c>
      <c r="AH43" s="95"/>
      <c r="AI43" s="96"/>
      <c r="AJ43" s="88">
        <f t="shared" si="19"/>
        <v>-133</v>
      </c>
      <c r="AK43" s="89"/>
      <c r="AL43" s="90"/>
      <c r="AM43" s="97">
        <f t="shared" si="15"/>
        <v>-0.36499999999999999</v>
      </c>
      <c r="AN43" s="98"/>
      <c r="AO43" s="99"/>
      <c r="AP43" s="80" t="str">
        <f t="shared" si="16"/>
        <v>×</v>
      </c>
      <c r="AQ43" s="100"/>
      <c r="AR43" s="101"/>
      <c r="AS43" s="101"/>
      <c r="AT43" s="101"/>
      <c r="AU43" s="101"/>
      <c r="AV43" s="101"/>
      <c r="AW43" s="101"/>
      <c r="AX43" s="101"/>
      <c r="AY43" s="101"/>
      <c r="AZ43" s="102"/>
      <c r="BA43" s="188"/>
      <c r="BB43" s="189"/>
      <c r="BC43" s="189"/>
      <c r="BD43" s="189"/>
      <c r="BE43" s="189"/>
      <c r="BF43" s="189"/>
      <c r="BG43" s="189"/>
      <c r="BH43" s="189"/>
      <c r="BI43" s="190"/>
      <c r="BJ43" s="188"/>
      <c r="BK43" s="189"/>
      <c r="BL43" s="189"/>
      <c r="BM43" s="189"/>
      <c r="BN43" s="189"/>
      <c r="BO43" s="189"/>
      <c r="BP43" s="189"/>
      <c r="BQ43" s="189"/>
      <c r="BR43" s="190"/>
      <c r="BS43" s="188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90"/>
    </row>
    <row r="44" spans="4:83" ht="14.25" thickBot="1">
      <c r="D44" s="186"/>
      <c r="E44" s="18">
        <v>22</v>
      </c>
      <c r="F44" s="170" t="s">
        <v>26</v>
      </c>
      <c r="G44" s="171"/>
      <c r="H44" s="171"/>
      <c r="I44" s="171"/>
      <c r="J44" s="171"/>
      <c r="K44" s="171"/>
      <c r="L44" s="171"/>
      <c r="M44" s="171"/>
      <c r="N44" s="172"/>
      <c r="O44" s="25" t="s">
        <v>52</v>
      </c>
      <c r="P44" s="16" t="s">
        <v>45</v>
      </c>
      <c r="Q44" s="16" t="s">
        <v>46</v>
      </c>
      <c r="R44" s="85">
        <v>30</v>
      </c>
      <c r="S44" s="86"/>
      <c r="T44" s="87"/>
      <c r="U44" s="88">
        <v>28</v>
      </c>
      <c r="V44" s="89"/>
      <c r="W44" s="90"/>
      <c r="X44" s="88">
        <f t="shared" si="17"/>
        <v>2</v>
      </c>
      <c r="Y44" s="89"/>
      <c r="Z44" s="90"/>
      <c r="AA44" s="91">
        <f t="shared" si="14"/>
        <v>7.0999999999999994E-2</v>
      </c>
      <c r="AB44" s="92"/>
      <c r="AC44" s="93"/>
      <c r="AD44" s="85">
        <f t="shared" si="18"/>
        <v>30</v>
      </c>
      <c r="AE44" s="86"/>
      <c r="AF44" s="87"/>
      <c r="AG44" s="94">
        <v>31</v>
      </c>
      <c r="AH44" s="95"/>
      <c r="AI44" s="96"/>
      <c r="AJ44" s="88">
        <f t="shared" si="19"/>
        <v>1</v>
      </c>
      <c r="AK44" s="89"/>
      <c r="AL44" s="90"/>
      <c r="AM44" s="97">
        <f t="shared" si="15"/>
        <v>3.2000000000000001E-2</v>
      </c>
      <c r="AN44" s="98"/>
      <c r="AO44" s="99"/>
      <c r="AP44" s="80" t="str">
        <f t="shared" si="16"/>
        <v/>
      </c>
      <c r="AQ44" s="100"/>
      <c r="AR44" s="101"/>
      <c r="AS44" s="101"/>
      <c r="AT44" s="101"/>
      <c r="AU44" s="101"/>
      <c r="AV44" s="101"/>
      <c r="AW44" s="101"/>
      <c r="AX44" s="101"/>
      <c r="AY44" s="101"/>
      <c r="AZ44" s="102"/>
      <c r="BA44" s="188"/>
      <c r="BB44" s="189"/>
      <c r="BC44" s="189"/>
      <c r="BD44" s="189"/>
      <c r="BE44" s="189"/>
      <c r="BF44" s="189"/>
      <c r="BG44" s="189"/>
      <c r="BH44" s="189"/>
      <c r="BI44" s="190"/>
      <c r="BJ44" s="188"/>
      <c r="BK44" s="189"/>
      <c r="BL44" s="189"/>
      <c r="BM44" s="189"/>
      <c r="BN44" s="189"/>
      <c r="BO44" s="189"/>
      <c r="BP44" s="189"/>
      <c r="BQ44" s="189"/>
      <c r="BR44" s="190"/>
      <c r="BS44" s="188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90"/>
    </row>
    <row r="45" spans="4:83" ht="14.25" thickBot="1">
      <c r="D45" s="186"/>
      <c r="E45" s="18">
        <v>23</v>
      </c>
      <c r="F45" s="162" t="s">
        <v>40</v>
      </c>
      <c r="G45" s="163"/>
      <c r="H45" s="163"/>
      <c r="I45" s="163"/>
      <c r="J45" s="163"/>
      <c r="K45" s="163"/>
      <c r="L45" s="163"/>
      <c r="M45" s="163"/>
      <c r="N45" s="169"/>
      <c r="O45" s="25" t="s">
        <v>51</v>
      </c>
      <c r="P45" s="16" t="s">
        <v>45</v>
      </c>
      <c r="Q45" s="16" t="s">
        <v>46</v>
      </c>
      <c r="R45" s="177">
        <f>+R43-R44</f>
        <v>201</v>
      </c>
      <c r="S45" s="178"/>
      <c r="T45" s="179"/>
      <c r="U45" s="88">
        <f>+U43-U44</f>
        <v>163</v>
      </c>
      <c r="V45" s="89"/>
      <c r="W45" s="90"/>
      <c r="X45" s="88">
        <f t="shared" si="17"/>
        <v>38</v>
      </c>
      <c r="Y45" s="89"/>
      <c r="Z45" s="90"/>
      <c r="AA45" s="91">
        <f t="shared" si="14"/>
        <v>0.23300000000000001</v>
      </c>
      <c r="AB45" s="92"/>
      <c r="AC45" s="93"/>
      <c r="AD45" s="177">
        <f t="shared" si="18"/>
        <v>201</v>
      </c>
      <c r="AE45" s="178"/>
      <c r="AF45" s="179"/>
      <c r="AG45" s="94">
        <f>+AG43-AG44</f>
        <v>333</v>
      </c>
      <c r="AH45" s="95"/>
      <c r="AI45" s="96"/>
      <c r="AJ45" s="88">
        <f t="shared" si="19"/>
        <v>-132</v>
      </c>
      <c r="AK45" s="89"/>
      <c r="AL45" s="90"/>
      <c r="AM45" s="97">
        <f t="shared" si="15"/>
        <v>-0.39600000000000002</v>
      </c>
      <c r="AN45" s="98"/>
      <c r="AO45" s="99"/>
      <c r="AP45" s="80" t="str">
        <f t="shared" si="16"/>
        <v>×</v>
      </c>
      <c r="AQ45" s="100"/>
      <c r="AR45" s="101"/>
      <c r="AS45" s="101"/>
      <c r="AT45" s="101"/>
      <c r="AU45" s="101"/>
      <c r="AV45" s="101"/>
      <c r="AW45" s="101"/>
      <c r="AX45" s="101"/>
      <c r="AY45" s="101"/>
      <c r="AZ45" s="102"/>
      <c r="BA45" s="188"/>
      <c r="BB45" s="189"/>
      <c r="BC45" s="189"/>
      <c r="BD45" s="189"/>
      <c r="BE45" s="189"/>
      <c r="BF45" s="189"/>
      <c r="BG45" s="189"/>
      <c r="BH45" s="189"/>
      <c r="BI45" s="190"/>
      <c r="BJ45" s="188"/>
      <c r="BK45" s="189"/>
      <c r="BL45" s="189"/>
      <c r="BM45" s="189"/>
      <c r="BN45" s="189"/>
      <c r="BO45" s="189"/>
      <c r="BP45" s="189"/>
      <c r="BQ45" s="189"/>
      <c r="BR45" s="190"/>
      <c r="BS45" s="188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90"/>
    </row>
    <row r="46" spans="4:83" ht="14.25" thickBot="1">
      <c r="D46" s="186"/>
      <c r="E46" s="18">
        <v>24</v>
      </c>
      <c r="F46" s="162" t="s">
        <v>48</v>
      </c>
      <c r="G46" s="163"/>
      <c r="H46" s="163"/>
      <c r="I46" s="163"/>
      <c r="J46" s="163"/>
      <c r="K46" s="163"/>
      <c r="L46" s="163"/>
      <c r="M46" s="163"/>
      <c r="N46" s="169"/>
      <c r="O46" s="25" t="s">
        <v>51</v>
      </c>
      <c r="Q46" s="16" t="s">
        <v>47</v>
      </c>
      <c r="R46" s="62"/>
      <c r="S46" s="183">
        <f>IF(OR(R$23=0,R$23=""),"",ROUND(R45/R$23,3))</f>
        <v>0.20499999999999999</v>
      </c>
      <c r="T46" s="184"/>
      <c r="U46" s="61"/>
      <c r="V46" s="195">
        <f>IF(OR(U$23=0,U$23=""),"",ROUND(U45/U$23,3))</f>
        <v>0.19900000000000001</v>
      </c>
      <c r="W46" s="196"/>
      <c r="X46" s="61"/>
      <c r="Y46" s="195">
        <f>IF($O46="貸",S46-V46,IF($O46="借",V46-S46,""))</f>
        <v>5.9999999999999776E-3</v>
      </c>
      <c r="Z46" s="196"/>
      <c r="AD46" s="62"/>
      <c r="AE46" s="183">
        <f>IF(OR(AD$23=0,AD$23=""),"",ROUND(AD45/AD$23,3))</f>
        <v>0.20499999999999999</v>
      </c>
      <c r="AF46" s="184"/>
      <c r="AG46" s="64"/>
      <c r="AH46" s="191">
        <f>IF(OR(AG$23=0,AG$23=""),"",ROUND(AG45/AG$23,3))</f>
        <v>0.30299999999999999</v>
      </c>
      <c r="AI46" s="192"/>
      <c r="AJ46" s="61"/>
      <c r="AK46" s="193">
        <f>IF($O46="貸",AE46-AH46,IF($O46="借",AH46-AE46,""))</f>
        <v>-9.8000000000000004E-2</v>
      </c>
      <c r="AL46" s="194"/>
      <c r="AP46" s="81" t="str">
        <f>IF(AK46="","",IF(AK46&lt;=ROUND(-$CC$12/100,3),"×",IF(AK46&gt;=ROUND($CC$12/100,3),"○","")))</f>
        <v>×</v>
      </c>
      <c r="AQ46" s="100"/>
      <c r="AR46" s="101"/>
      <c r="AS46" s="101"/>
      <c r="AT46" s="101"/>
      <c r="AU46" s="101"/>
      <c r="AV46" s="101"/>
      <c r="AW46" s="101"/>
      <c r="AX46" s="101"/>
      <c r="AY46" s="101"/>
      <c r="AZ46" s="102"/>
      <c r="BA46" s="188"/>
      <c r="BB46" s="189"/>
      <c r="BC46" s="189"/>
      <c r="BD46" s="189"/>
      <c r="BE46" s="189"/>
      <c r="BF46" s="189"/>
      <c r="BG46" s="189"/>
      <c r="BH46" s="189"/>
      <c r="BI46" s="190"/>
      <c r="BJ46" s="188"/>
      <c r="BK46" s="189"/>
      <c r="BL46" s="189"/>
      <c r="BM46" s="189"/>
      <c r="BN46" s="189"/>
      <c r="BO46" s="189"/>
      <c r="BP46" s="189"/>
      <c r="BQ46" s="189"/>
      <c r="BR46" s="190"/>
      <c r="BS46" s="188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90"/>
    </row>
    <row r="47" spans="4:83" ht="14.25" thickBot="1">
      <c r="D47" s="186"/>
      <c r="E47" s="18">
        <v>25</v>
      </c>
      <c r="F47" s="170" t="s">
        <v>53</v>
      </c>
      <c r="G47" s="171"/>
      <c r="H47" s="171"/>
      <c r="I47" s="171"/>
      <c r="J47" s="171"/>
      <c r="K47" s="171"/>
      <c r="L47" s="171"/>
      <c r="M47" s="171"/>
      <c r="N47" s="172"/>
      <c r="O47" s="25" t="s">
        <v>52</v>
      </c>
      <c r="P47" s="16" t="s">
        <v>45</v>
      </c>
      <c r="Q47" s="16" t="s">
        <v>46</v>
      </c>
      <c r="R47" s="85">
        <v>-15</v>
      </c>
      <c r="S47" s="86"/>
      <c r="T47" s="87"/>
      <c r="U47" s="88">
        <v>-14</v>
      </c>
      <c r="V47" s="89"/>
      <c r="W47" s="90"/>
      <c r="X47" s="88">
        <f t="shared" ref="X47" si="26">R47-U47</f>
        <v>-1</v>
      </c>
      <c r="Y47" s="89"/>
      <c r="Z47" s="90"/>
      <c r="AA47" s="91">
        <f t="shared" ref="AA47:AA48" si="27">IF(OR(U47="",U47=0),"",ROUND(X47/U47,3))</f>
        <v>7.0999999999999994E-2</v>
      </c>
      <c r="AB47" s="92"/>
      <c r="AC47" s="93"/>
      <c r="AD47" s="85">
        <f t="shared" ref="AD47" si="28">+R47</f>
        <v>-15</v>
      </c>
      <c r="AE47" s="86"/>
      <c r="AF47" s="87"/>
      <c r="AG47" s="94">
        <v>-18</v>
      </c>
      <c r="AH47" s="95"/>
      <c r="AI47" s="96"/>
      <c r="AJ47" s="88">
        <f t="shared" ref="AJ47" si="29">IF($O47="貸",AD47-AG47,IF($O47="借",-AD47+AG47,""))</f>
        <v>-3</v>
      </c>
      <c r="AK47" s="89"/>
      <c r="AL47" s="90"/>
      <c r="AM47" s="97">
        <f t="shared" ref="AM47:AM48" si="30">IF(OR(AG47="",AG47=0),"",ROUND(AJ47/AG47,3))</f>
        <v>0.16700000000000001</v>
      </c>
      <c r="AN47" s="98"/>
      <c r="AO47" s="99"/>
      <c r="AP47" s="80" t="str">
        <f t="shared" si="16"/>
        <v>○</v>
      </c>
      <c r="AQ47" s="100"/>
      <c r="AR47" s="101"/>
      <c r="AS47" s="101"/>
      <c r="AT47" s="101"/>
      <c r="AU47" s="101"/>
      <c r="AV47" s="101"/>
      <c r="AW47" s="101"/>
      <c r="AX47" s="101"/>
      <c r="AY47" s="101"/>
      <c r="AZ47" s="102"/>
      <c r="BA47" s="188"/>
      <c r="BB47" s="189"/>
      <c r="BC47" s="189"/>
      <c r="BD47" s="189"/>
      <c r="BE47" s="189"/>
      <c r="BF47" s="189"/>
      <c r="BG47" s="189"/>
      <c r="BH47" s="189"/>
      <c r="BI47" s="190"/>
      <c r="BJ47" s="188"/>
      <c r="BK47" s="189"/>
      <c r="BL47" s="189"/>
      <c r="BM47" s="189"/>
      <c r="BN47" s="189"/>
      <c r="BO47" s="189"/>
      <c r="BP47" s="189"/>
      <c r="BQ47" s="189"/>
      <c r="BR47" s="190"/>
      <c r="BS47" s="188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90"/>
    </row>
    <row r="48" spans="4:83" ht="14.25" thickBot="1">
      <c r="D48" s="186"/>
      <c r="E48" s="18">
        <v>26</v>
      </c>
      <c r="F48" s="166" t="s">
        <v>27</v>
      </c>
      <c r="G48" s="167"/>
      <c r="H48" s="167"/>
      <c r="I48" s="167"/>
      <c r="J48" s="167"/>
      <c r="K48" s="167"/>
      <c r="L48" s="167"/>
      <c r="M48" s="167"/>
      <c r="N48" s="168"/>
      <c r="O48" s="25" t="s">
        <v>52</v>
      </c>
      <c r="P48" s="16" t="s">
        <v>45</v>
      </c>
      <c r="Q48" s="16" t="s">
        <v>46</v>
      </c>
      <c r="R48" s="85">
        <f>+R42+R44+R47</f>
        <v>364</v>
      </c>
      <c r="S48" s="86"/>
      <c r="T48" s="87"/>
      <c r="U48" s="88">
        <f>+U42+U44+U47</f>
        <v>343</v>
      </c>
      <c r="V48" s="89"/>
      <c r="W48" s="90"/>
      <c r="X48" s="88">
        <f t="shared" ref="X48" si="31">R48-U48</f>
        <v>21</v>
      </c>
      <c r="Y48" s="89"/>
      <c r="Z48" s="90"/>
      <c r="AA48" s="91">
        <f t="shared" si="27"/>
        <v>6.0999999999999999E-2</v>
      </c>
      <c r="AB48" s="92"/>
      <c r="AC48" s="93"/>
      <c r="AD48" s="85">
        <f t="shared" ref="AD48" si="32">+R48</f>
        <v>364</v>
      </c>
      <c r="AE48" s="86"/>
      <c r="AF48" s="87"/>
      <c r="AG48" s="94">
        <f>+AG42+AG44+AG47</f>
        <v>369</v>
      </c>
      <c r="AH48" s="95"/>
      <c r="AI48" s="96"/>
      <c r="AJ48" s="88">
        <f t="shared" ref="AJ48" si="33">IF($O48="貸",AD48-AG48,IF($O48="借",-AD48+AG48,""))</f>
        <v>5</v>
      </c>
      <c r="AK48" s="89"/>
      <c r="AL48" s="90"/>
      <c r="AM48" s="97">
        <f t="shared" si="30"/>
        <v>1.4E-2</v>
      </c>
      <c r="AN48" s="98"/>
      <c r="AO48" s="99"/>
      <c r="AP48" s="80" t="str">
        <f t="shared" si="16"/>
        <v/>
      </c>
      <c r="AQ48" s="100"/>
      <c r="AR48" s="101"/>
      <c r="AS48" s="101"/>
      <c r="AT48" s="101"/>
      <c r="AU48" s="101"/>
      <c r="AV48" s="101"/>
      <c r="AW48" s="101"/>
      <c r="AX48" s="101"/>
      <c r="AY48" s="101"/>
      <c r="AZ48" s="102"/>
      <c r="BA48" s="188"/>
      <c r="BB48" s="189"/>
      <c r="BC48" s="189"/>
      <c r="BD48" s="189"/>
      <c r="BE48" s="189"/>
      <c r="BF48" s="189"/>
      <c r="BG48" s="189"/>
      <c r="BH48" s="189"/>
      <c r="BI48" s="190"/>
      <c r="BJ48" s="188"/>
      <c r="BK48" s="189"/>
      <c r="BL48" s="189"/>
      <c r="BM48" s="189"/>
      <c r="BN48" s="189"/>
      <c r="BO48" s="189"/>
      <c r="BP48" s="189"/>
      <c r="BQ48" s="189"/>
      <c r="BR48" s="190"/>
      <c r="BS48" s="188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90"/>
    </row>
    <row r="49" spans="4:83" ht="6" customHeight="1" thickBot="1">
      <c r="D49" s="186"/>
      <c r="R49" s="62"/>
      <c r="S49" s="62"/>
      <c r="T49" s="62"/>
      <c r="U49" s="61"/>
      <c r="V49" s="61"/>
      <c r="W49" s="61"/>
      <c r="X49" s="61"/>
      <c r="Y49" s="61"/>
      <c r="Z49" s="61"/>
      <c r="AD49" s="62"/>
      <c r="AE49" s="62"/>
      <c r="AF49" s="62"/>
      <c r="AG49" s="64"/>
      <c r="AH49" s="64"/>
      <c r="AI49" s="64"/>
      <c r="AJ49" s="61"/>
      <c r="AK49" s="61"/>
      <c r="AL49" s="61"/>
    </row>
    <row r="50" spans="4:83" ht="14.25" thickBot="1">
      <c r="D50" s="186"/>
      <c r="E50" s="18">
        <v>27</v>
      </c>
      <c r="F50" s="162" t="s">
        <v>41</v>
      </c>
      <c r="G50" s="163"/>
      <c r="H50" s="163"/>
      <c r="I50" s="163"/>
      <c r="J50" s="163"/>
      <c r="K50" s="163"/>
      <c r="L50" s="163"/>
      <c r="M50" s="163"/>
      <c r="N50" s="169"/>
      <c r="O50" s="25" t="s">
        <v>51</v>
      </c>
      <c r="P50" s="16" t="s">
        <v>45</v>
      </c>
      <c r="Q50" s="16" t="s">
        <v>46</v>
      </c>
      <c r="R50" s="177">
        <f>+R45-R47</f>
        <v>216</v>
      </c>
      <c r="S50" s="178"/>
      <c r="T50" s="179"/>
      <c r="U50" s="88">
        <f>+U45-U47</f>
        <v>177</v>
      </c>
      <c r="V50" s="89"/>
      <c r="W50" s="90"/>
      <c r="X50" s="88">
        <f t="shared" ref="X50" si="34">R50-U50</f>
        <v>39</v>
      </c>
      <c r="Y50" s="89"/>
      <c r="Z50" s="90"/>
      <c r="AA50" s="91">
        <f t="shared" ref="AA50" si="35">IF(OR(U50="",U50=0),"",ROUND(X50/U50,3))</f>
        <v>0.22</v>
      </c>
      <c r="AB50" s="92"/>
      <c r="AC50" s="93"/>
      <c r="AD50" s="177">
        <f>+AD45-AD47</f>
        <v>216</v>
      </c>
      <c r="AE50" s="178"/>
      <c r="AF50" s="179"/>
      <c r="AG50" s="94">
        <f>+AG45-AG47</f>
        <v>351</v>
      </c>
      <c r="AH50" s="95"/>
      <c r="AI50" s="96"/>
      <c r="AJ50" s="88">
        <f t="shared" ref="AJ50" si="36">IF($O50="貸",AD50-AG50,IF($O50="借",-AD50+AG50,""))</f>
        <v>-135</v>
      </c>
      <c r="AK50" s="89"/>
      <c r="AL50" s="90"/>
      <c r="AM50" s="97">
        <f t="shared" ref="AM50" si="37">IF(OR(AG50="",AG50=0),"",ROUND(AJ50/AG50,3))</f>
        <v>-0.38500000000000001</v>
      </c>
      <c r="AN50" s="98"/>
      <c r="AO50" s="99"/>
      <c r="AP50" s="80" t="str">
        <f t="shared" si="16"/>
        <v>×</v>
      </c>
      <c r="AQ50" s="100"/>
      <c r="AR50" s="101"/>
      <c r="AS50" s="101"/>
      <c r="AT50" s="101"/>
      <c r="AU50" s="101"/>
      <c r="AV50" s="101"/>
      <c r="AW50" s="101"/>
      <c r="AX50" s="101"/>
      <c r="AY50" s="101"/>
      <c r="AZ50" s="102"/>
      <c r="BA50" s="188"/>
      <c r="BB50" s="189"/>
      <c r="BC50" s="189"/>
      <c r="BD50" s="189"/>
      <c r="BE50" s="189"/>
      <c r="BF50" s="189"/>
      <c r="BG50" s="189"/>
      <c r="BH50" s="189"/>
      <c r="BI50" s="190"/>
      <c r="BJ50" s="188"/>
      <c r="BK50" s="189"/>
      <c r="BL50" s="189"/>
      <c r="BM50" s="189"/>
      <c r="BN50" s="189"/>
      <c r="BO50" s="189"/>
      <c r="BP50" s="189"/>
      <c r="BQ50" s="189"/>
      <c r="BR50" s="190"/>
      <c r="BS50" s="188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90"/>
    </row>
    <row r="51" spans="4:83" ht="14.25" thickBot="1">
      <c r="D51" s="186"/>
      <c r="E51" s="18">
        <v>28</v>
      </c>
      <c r="F51" s="162" t="s">
        <v>48</v>
      </c>
      <c r="G51" s="163"/>
      <c r="H51" s="163"/>
      <c r="I51" s="163"/>
      <c r="J51" s="163"/>
      <c r="K51" s="163"/>
      <c r="L51" s="163"/>
      <c r="M51" s="163"/>
      <c r="N51" s="169"/>
      <c r="O51" s="25" t="s">
        <v>51</v>
      </c>
      <c r="Q51" s="16" t="s">
        <v>47</v>
      </c>
      <c r="R51" s="62"/>
      <c r="S51" s="183">
        <f>IF(OR(R$23=0,R$23=""),"",ROUND(R50/R$23,3))</f>
        <v>0.22</v>
      </c>
      <c r="T51" s="184"/>
      <c r="U51" s="61"/>
      <c r="V51" s="195">
        <f>IF(OR(U$23=0,U$23=""),"",ROUND(U50/U$23,3))</f>
        <v>0.216</v>
      </c>
      <c r="W51" s="196"/>
      <c r="X51" s="61"/>
      <c r="Y51" s="195">
        <f>IF($O51="貸",S51-V51,IF($O51="借",V51-S51,""))</f>
        <v>4.0000000000000036E-3</v>
      </c>
      <c r="Z51" s="196"/>
      <c r="AD51" s="62"/>
      <c r="AE51" s="183">
        <f>IF(OR(AD$23=0,AD$23=""),"",ROUND(AD50/AD$23,3))</f>
        <v>0.22</v>
      </c>
      <c r="AF51" s="184"/>
      <c r="AG51" s="64"/>
      <c r="AH51" s="191">
        <f>IF(OR(AG$23=0,AG$23=""),"",ROUND(AG50/AG$23,3))</f>
        <v>0.31900000000000001</v>
      </c>
      <c r="AI51" s="192"/>
      <c r="AJ51" s="61"/>
      <c r="AK51" s="193">
        <f>IF($O51="貸",AE51-AH51,IF($O51="借",AH51-AE51,""))</f>
        <v>-9.9000000000000005E-2</v>
      </c>
      <c r="AL51" s="194"/>
      <c r="AP51" s="81" t="str">
        <f>IF(AK51="","",IF(AK51&lt;=ROUND(-$CC$12/100,3),"×",IF(AK51&gt;=ROUND($CC$12/100,3),"○","")))</f>
        <v>×</v>
      </c>
      <c r="AQ51" s="100"/>
      <c r="AR51" s="101"/>
      <c r="AS51" s="101"/>
      <c r="AT51" s="101"/>
      <c r="AU51" s="101"/>
      <c r="AV51" s="101"/>
      <c r="AW51" s="101"/>
      <c r="AX51" s="101"/>
      <c r="AY51" s="101"/>
      <c r="AZ51" s="102"/>
      <c r="BA51" s="188"/>
      <c r="BB51" s="189"/>
      <c r="BC51" s="189"/>
      <c r="BD51" s="189"/>
      <c r="BE51" s="189"/>
      <c r="BF51" s="189"/>
      <c r="BG51" s="189"/>
      <c r="BH51" s="189"/>
      <c r="BI51" s="190"/>
      <c r="BJ51" s="188"/>
      <c r="BK51" s="189"/>
      <c r="BL51" s="189"/>
      <c r="BM51" s="189"/>
      <c r="BN51" s="189"/>
      <c r="BO51" s="189"/>
      <c r="BP51" s="189"/>
      <c r="BQ51" s="189"/>
      <c r="BR51" s="190"/>
      <c r="BS51" s="188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90"/>
    </row>
    <row r="52" spans="4:83" ht="5.45" customHeight="1" thickBot="1">
      <c r="D52" s="186"/>
      <c r="R52" s="62"/>
      <c r="S52" s="62"/>
      <c r="T52" s="62"/>
      <c r="U52" s="61"/>
      <c r="V52" s="61"/>
      <c r="W52" s="61"/>
      <c r="X52" s="61"/>
      <c r="Y52" s="61"/>
      <c r="Z52" s="61"/>
      <c r="AD52" s="62"/>
      <c r="AE52" s="62"/>
      <c r="AF52" s="62"/>
      <c r="AG52" s="64"/>
      <c r="AH52" s="64"/>
      <c r="AI52" s="64"/>
      <c r="AJ52" s="61"/>
      <c r="AK52" s="61"/>
      <c r="AL52" s="61"/>
    </row>
    <row r="53" spans="4:83" ht="14.25" thickBot="1">
      <c r="D53" s="186"/>
      <c r="E53" s="18">
        <v>29</v>
      </c>
      <c r="F53" s="162" t="s">
        <v>33</v>
      </c>
      <c r="G53" s="163"/>
      <c r="H53" s="163"/>
      <c r="I53" s="163"/>
      <c r="J53" s="163"/>
      <c r="K53" s="163"/>
      <c r="L53" s="163"/>
      <c r="M53" s="163"/>
      <c r="N53" s="169"/>
      <c r="O53" s="25" t="s">
        <v>52</v>
      </c>
      <c r="P53" s="16" t="s">
        <v>45</v>
      </c>
      <c r="Q53" s="16" t="s">
        <v>46</v>
      </c>
      <c r="R53" s="177">
        <f>IF(OR(S29=0,S29=""),"",ROUND(R48/S29,0))</f>
        <v>615</v>
      </c>
      <c r="S53" s="178"/>
      <c r="T53" s="179"/>
      <c r="U53" s="88">
        <f>IF(OR(V29=0,V29=""),"",ROUND(U48/V29,0))</f>
        <v>541</v>
      </c>
      <c r="V53" s="89"/>
      <c r="W53" s="90"/>
      <c r="X53" s="88">
        <f t="shared" ref="X53" si="38">R53-U53</f>
        <v>74</v>
      </c>
      <c r="Y53" s="89"/>
      <c r="Z53" s="90"/>
      <c r="AA53" s="91">
        <f t="shared" ref="AA53" si="39">IF(OR(U53="",U53=0),"",ROUND(X53/U53,3))</f>
        <v>0.13700000000000001</v>
      </c>
      <c r="AB53" s="92"/>
      <c r="AC53" s="93"/>
      <c r="AD53" s="177">
        <f>IF(OR(AE29=0,AE29=""),"",ROUND(AD48/AE29,0))</f>
        <v>615</v>
      </c>
      <c r="AE53" s="178"/>
      <c r="AF53" s="179"/>
      <c r="AG53" s="94">
        <f>IF(OR(AH29=0,AH29=""),"",ROUND(AG48/AH29,0))</f>
        <v>563</v>
      </c>
      <c r="AH53" s="95"/>
      <c r="AI53" s="96"/>
      <c r="AJ53" s="88">
        <f t="shared" ref="AJ53" si="40">IF($O53="貸",AD53-AG53,IF($O53="借",-AD53+AG53,""))</f>
        <v>-52</v>
      </c>
      <c r="AK53" s="89"/>
      <c r="AL53" s="90"/>
      <c r="AM53" s="97">
        <f t="shared" ref="AM53" si="41">IF(OR(AG53="",AG53=0),"",ROUND(AJ53/AG53,3))</f>
        <v>-9.1999999999999998E-2</v>
      </c>
      <c r="AN53" s="98"/>
      <c r="AO53" s="99"/>
      <c r="AP53" s="80" t="str">
        <f t="shared" ref="AP53:AP58" si="42">IF(AM53="","",IF(AM53&lt;=ROUND(-$CC$12/100,3),"×",IF(AM53&gt;=ROUND($CC$12/100,3),"○","")))</f>
        <v>×</v>
      </c>
      <c r="AQ53" s="100"/>
      <c r="AR53" s="101"/>
      <c r="AS53" s="101"/>
      <c r="AT53" s="101"/>
      <c r="AU53" s="101"/>
      <c r="AV53" s="101"/>
      <c r="AW53" s="101"/>
      <c r="AX53" s="101"/>
      <c r="AY53" s="101"/>
      <c r="AZ53" s="102"/>
      <c r="BA53" s="188"/>
      <c r="BB53" s="189"/>
      <c r="BC53" s="189"/>
      <c r="BD53" s="189"/>
      <c r="BE53" s="189"/>
      <c r="BF53" s="189"/>
      <c r="BG53" s="189"/>
      <c r="BH53" s="189"/>
      <c r="BI53" s="190"/>
      <c r="BJ53" s="188"/>
      <c r="BK53" s="189"/>
      <c r="BL53" s="189"/>
      <c r="BM53" s="189"/>
      <c r="BN53" s="189"/>
      <c r="BO53" s="189"/>
      <c r="BP53" s="189"/>
      <c r="BQ53" s="189"/>
      <c r="BR53" s="190"/>
      <c r="BS53" s="188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90"/>
    </row>
    <row r="54" spans="4:83" ht="14.25" thickBot="1">
      <c r="D54" s="186"/>
      <c r="E54" s="18">
        <v>30</v>
      </c>
      <c r="F54" s="162" t="s">
        <v>34</v>
      </c>
      <c r="G54" s="163"/>
      <c r="H54" s="163"/>
      <c r="I54" s="163"/>
      <c r="J54" s="163"/>
      <c r="K54" s="163"/>
      <c r="L54" s="163"/>
      <c r="M54" s="163"/>
      <c r="N54" s="169"/>
      <c r="O54" s="25" t="s">
        <v>52</v>
      </c>
      <c r="Q54" s="16" t="s">
        <v>47</v>
      </c>
      <c r="R54" s="62"/>
      <c r="S54" s="183">
        <f>IF(OR(R$23=0,R$23=""),"",ROUND(R53/R$23,3))</f>
        <v>0.628</v>
      </c>
      <c r="T54" s="184"/>
      <c r="U54" s="61"/>
      <c r="V54" s="195">
        <f>IF(OR(U$23=0,U$23=""),"",ROUND(U53/U$23,3))</f>
        <v>0.66</v>
      </c>
      <c r="W54" s="196"/>
      <c r="X54" s="61"/>
      <c r="Y54" s="195">
        <f>IF($O54="貸",S54-V54,IF($O54="借",V54-S54,""))</f>
        <v>3.2000000000000028E-2</v>
      </c>
      <c r="Z54" s="196"/>
      <c r="AD54" s="62"/>
      <c r="AE54" s="183">
        <f>IF(OR(AD$23=0,AD$23=""),"",ROUND(AD53/AD$23,3))</f>
        <v>0.628</v>
      </c>
      <c r="AF54" s="184"/>
      <c r="AG54" s="64"/>
      <c r="AH54" s="191">
        <f>IF(OR(AG$23=0,AG$23=""),"",ROUND(AG53/AG$23,3))</f>
        <v>0.51200000000000001</v>
      </c>
      <c r="AI54" s="192"/>
      <c r="AJ54" s="61"/>
      <c r="AK54" s="193">
        <f>IF($O54="貸",AE54-AH54,IF($O54="借",AH54-AE54,""))</f>
        <v>-0.11599999999999999</v>
      </c>
      <c r="AL54" s="194"/>
      <c r="AP54" s="81" t="str">
        <f>IF(AK54="","",IF(AK54&lt;=ROUND(-$CC$12/100,3),"×",IF(AK54&gt;=ROUND($CC$12/100,3),"○","")))</f>
        <v>×</v>
      </c>
      <c r="AQ54" s="100"/>
      <c r="AR54" s="101"/>
      <c r="AS54" s="101"/>
      <c r="AT54" s="101"/>
      <c r="AU54" s="101"/>
      <c r="AV54" s="101"/>
      <c r="AW54" s="101"/>
      <c r="AX54" s="101"/>
      <c r="AY54" s="101"/>
      <c r="AZ54" s="102"/>
      <c r="BA54" s="188"/>
      <c r="BB54" s="189"/>
      <c r="BC54" s="189"/>
      <c r="BD54" s="189"/>
      <c r="BE54" s="189"/>
      <c r="BF54" s="189"/>
      <c r="BG54" s="189"/>
      <c r="BH54" s="189"/>
      <c r="BI54" s="190"/>
      <c r="BJ54" s="188"/>
      <c r="BK54" s="189"/>
      <c r="BL54" s="189"/>
      <c r="BM54" s="189"/>
      <c r="BN54" s="189"/>
      <c r="BO54" s="189"/>
      <c r="BP54" s="189"/>
      <c r="BQ54" s="189"/>
      <c r="BR54" s="190"/>
      <c r="BS54" s="188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90"/>
    </row>
    <row r="55" spans="4:83" ht="6.6" customHeight="1" thickBot="1">
      <c r="D55" s="186"/>
      <c r="R55" s="62"/>
      <c r="S55" s="62"/>
      <c r="T55" s="62"/>
      <c r="U55" s="61"/>
      <c r="V55" s="61"/>
      <c r="W55" s="61"/>
      <c r="X55" s="61"/>
      <c r="Y55" s="61"/>
      <c r="Z55" s="61"/>
      <c r="AD55" s="62"/>
      <c r="AE55" s="62"/>
      <c r="AF55" s="62"/>
      <c r="AG55" s="64"/>
      <c r="AH55" s="64"/>
      <c r="AI55" s="64"/>
      <c r="AJ55" s="61"/>
      <c r="AK55" s="61"/>
      <c r="AL55" s="61"/>
    </row>
    <row r="56" spans="4:83" ht="14.25" thickBot="1">
      <c r="D56" s="186"/>
      <c r="E56" s="18">
        <v>31</v>
      </c>
      <c r="F56" s="170" t="s">
        <v>35</v>
      </c>
      <c r="G56" s="171"/>
      <c r="H56" s="171"/>
      <c r="I56" s="171"/>
      <c r="J56" s="171"/>
      <c r="K56" s="171"/>
      <c r="L56" s="171"/>
      <c r="M56" s="171"/>
      <c r="N56" s="172"/>
      <c r="O56" s="25" t="s">
        <v>51</v>
      </c>
      <c r="P56" s="16" t="s">
        <v>45</v>
      </c>
      <c r="Q56" s="16" t="s">
        <v>46</v>
      </c>
      <c r="R56" s="85"/>
      <c r="S56" s="86"/>
      <c r="T56" s="87"/>
      <c r="U56" s="88"/>
      <c r="V56" s="89"/>
      <c r="W56" s="90"/>
      <c r="X56" s="88">
        <f t="shared" ref="X56" si="43">R56-U56</f>
        <v>0</v>
      </c>
      <c r="Y56" s="89"/>
      <c r="Z56" s="90"/>
      <c r="AA56" s="91" t="str">
        <f t="shared" ref="AA56" si="44">IF(OR(U56="",U56=0),"",ROUND(X56/U56,3))</f>
        <v/>
      </c>
      <c r="AB56" s="92"/>
      <c r="AC56" s="93"/>
      <c r="AD56" s="85">
        <f t="shared" ref="AD56" si="45">+R56</f>
        <v>0</v>
      </c>
      <c r="AE56" s="86"/>
      <c r="AF56" s="87"/>
      <c r="AG56" s="94"/>
      <c r="AH56" s="95"/>
      <c r="AI56" s="96"/>
      <c r="AJ56" s="88">
        <f t="shared" ref="AJ56" si="46">IF($O56="貸",AD56-AG56,IF($O56="借",-AD56+AG56,""))</f>
        <v>0</v>
      </c>
      <c r="AK56" s="89"/>
      <c r="AL56" s="90"/>
      <c r="AM56" s="97" t="str">
        <f t="shared" ref="AM56" si="47">IF(OR(AG56="",AG56=0),"",ROUND(AJ56/AG56,3))</f>
        <v/>
      </c>
      <c r="AN56" s="98"/>
      <c r="AO56" s="99"/>
      <c r="AP56" s="80" t="str">
        <f t="shared" si="42"/>
        <v/>
      </c>
      <c r="AQ56" s="100"/>
      <c r="AR56" s="101"/>
      <c r="AS56" s="101"/>
      <c r="AT56" s="101"/>
      <c r="AU56" s="101"/>
      <c r="AV56" s="101"/>
      <c r="AW56" s="101"/>
      <c r="AX56" s="101"/>
      <c r="AY56" s="101"/>
      <c r="AZ56" s="102"/>
      <c r="BA56" s="188"/>
      <c r="BB56" s="189"/>
      <c r="BC56" s="189"/>
      <c r="BD56" s="189"/>
      <c r="BE56" s="189"/>
      <c r="BF56" s="189"/>
      <c r="BG56" s="189"/>
      <c r="BH56" s="189"/>
      <c r="BI56" s="190"/>
      <c r="BJ56" s="188"/>
      <c r="BK56" s="189"/>
      <c r="BL56" s="189"/>
      <c r="BM56" s="189"/>
      <c r="BN56" s="189"/>
      <c r="BO56" s="189"/>
      <c r="BP56" s="189"/>
      <c r="BQ56" s="189"/>
      <c r="BR56" s="190"/>
      <c r="BS56" s="188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90"/>
    </row>
    <row r="57" spans="4:83" ht="4.9000000000000004" customHeight="1" thickBot="1">
      <c r="D57" s="186"/>
      <c r="R57" s="62"/>
      <c r="S57" s="62"/>
      <c r="T57" s="62"/>
      <c r="U57" s="61"/>
      <c r="V57" s="61"/>
      <c r="W57" s="61"/>
      <c r="X57" s="61"/>
      <c r="Y57" s="61"/>
      <c r="Z57" s="61"/>
      <c r="AD57" s="62"/>
      <c r="AE57" s="62"/>
      <c r="AF57" s="62"/>
      <c r="AG57" s="64"/>
      <c r="AH57" s="64"/>
      <c r="AI57" s="64"/>
      <c r="AJ57" s="61"/>
      <c r="AK57" s="61"/>
      <c r="AL57" s="61"/>
    </row>
    <row r="58" spans="4:83" ht="14.25" thickBot="1">
      <c r="D58" s="186"/>
      <c r="E58" s="18">
        <v>32</v>
      </c>
      <c r="F58" s="162" t="s">
        <v>42</v>
      </c>
      <c r="G58" s="163"/>
      <c r="H58" s="163"/>
      <c r="I58" s="163"/>
      <c r="J58" s="163"/>
      <c r="K58" s="163"/>
      <c r="L58" s="163"/>
      <c r="M58" s="163"/>
      <c r="N58" s="169"/>
      <c r="O58" s="25" t="s">
        <v>51</v>
      </c>
      <c r="P58" s="16" t="s">
        <v>45</v>
      </c>
      <c r="Q58" s="16" t="s">
        <v>46</v>
      </c>
      <c r="R58" s="177">
        <f>+R50+R56</f>
        <v>216</v>
      </c>
      <c r="S58" s="178"/>
      <c r="T58" s="179"/>
      <c r="U58" s="88">
        <f>+U50+U56</f>
        <v>177</v>
      </c>
      <c r="V58" s="89"/>
      <c r="W58" s="90"/>
      <c r="X58" s="88">
        <f t="shared" ref="X58" si="48">R58-U58</f>
        <v>39</v>
      </c>
      <c r="Y58" s="89"/>
      <c r="Z58" s="90"/>
      <c r="AA58" s="91">
        <f t="shared" ref="AA58" si="49">IF(OR(U58="",U58=0),"",ROUND(X58/U58,3))</f>
        <v>0.22</v>
      </c>
      <c r="AB58" s="92"/>
      <c r="AC58" s="93"/>
      <c r="AD58" s="85">
        <f t="shared" ref="AD58" si="50">+AD50+AD56</f>
        <v>216</v>
      </c>
      <c r="AE58" s="86"/>
      <c r="AF58" s="87"/>
      <c r="AG58" s="94">
        <f t="shared" ref="AG58" si="51">+AG50+AG56</f>
        <v>351</v>
      </c>
      <c r="AH58" s="95"/>
      <c r="AI58" s="96"/>
      <c r="AJ58" s="88">
        <f t="shared" ref="AJ58" si="52">IF($O58="貸",AD58-AG58,IF($O58="借",-AD58+AG58,""))</f>
        <v>-135</v>
      </c>
      <c r="AK58" s="89"/>
      <c r="AL58" s="90"/>
      <c r="AM58" s="97">
        <f t="shared" ref="AM58" si="53">IF(OR(AG58="",AG58=0),"",ROUND(AJ58/AG58,3))</f>
        <v>-0.38500000000000001</v>
      </c>
      <c r="AN58" s="98"/>
      <c r="AO58" s="99"/>
      <c r="AP58" s="80" t="str">
        <f t="shared" si="42"/>
        <v>×</v>
      </c>
      <c r="AQ58" s="100"/>
      <c r="AR58" s="101"/>
      <c r="AS58" s="101"/>
      <c r="AT58" s="101"/>
      <c r="AU58" s="101"/>
      <c r="AV58" s="101"/>
      <c r="AW58" s="101"/>
      <c r="AX58" s="101"/>
      <c r="AY58" s="101"/>
      <c r="AZ58" s="102"/>
      <c r="BA58" s="188"/>
      <c r="BB58" s="189"/>
      <c r="BC58" s="189"/>
      <c r="BD58" s="189"/>
      <c r="BE58" s="189"/>
      <c r="BF58" s="189"/>
      <c r="BG58" s="189"/>
      <c r="BH58" s="189"/>
      <c r="BI58" s="190"/>
      <c r="BJ58" s="188"/>
      <c r="BK58" s="189"/>
      <c r="BL58" s="189"/>
      <c r="BM58" s="189"/>
      <c r="BN58" s="189"/>
      <c r="BO58" s="189"/>
      <c r="BP58" s="189"/>
      <c r="BQ58" s="189"/>
      <c r="BR58" s="190"/>
      <c r="BS58" s="188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90"/>
    </row>
    <row r="59" spans="4:83" ht="14.25" thickBot="1">
      <c r="D59" s="186"/>
      <c r="E59" s="18">
        <v>33</v>
      </c>
      <c r="F59" s="162" t="s">
        <v>48</v>
      </c>
      <c r="G59" s="163"/>
      <c r="H59" s="163"/>
      <c r="I59" s="163"/>
      <c r="J59" s="163"/>
      <c r="K59" s="163"/>
      <c r="L59" s="163"/>
      <c r="M59" s="163"/>
      <c r="N59" s="169"/>
      <c r="O59" s="25" t="s">
        <v>51</v>
      </c>
      <c r="Q59" s="16" t="s">
        <v>47</v>
      </c>
      <c r="R59" s="62"/>
      <c r="S59" s="183">
        <f>IF(OR(R$23=0,R$23=""),"",ROUND(R58/R$23,3))</f>
        <v>0.22</v>
      </c>
      <c r="T59" s="184"/>
      <c r="U59" s="61"/>
      <c r="V59" s="195">
        <f>IF(OR(U$23=0,U$23=""),"",ROUND(U58/U$23,3))</f>
        <v>0.216</v>
      </c>
      <c r="W59" s="196"/>
      <c r="X59" s="61"/>
      <c r="Y59" s="195">
        <f>IF($O59="貸",S59-V59,IF($O59="借",V59-S59,""))</f>
        <v>4.0000000000000036E-3</v>
      </c>
      <c r="Z59" s="196"/>
      <c r="AD59" s="62"/>
      <c r="AE59" s="183">
        <f>IF(OR(AD$23=0,AD$23=""),"",ROUND(AD58/AD$23,3))</f>
        <v>0.22</v>
      </c>
      <c r="AF59" s="184"/>
      <c r="AG59" s="64"/>
      <c r="AH59" s="191">
        <f>IF(OR(AG$23=0,AG$23=""),"",ROUND(AG58/AG$23,3))</f>
        <v>0.31900000000000001</v>
      </c>
      <c r="AI59" s="192"/>
      <c r="AJ59" s="61"/>
      <c r="AK59" s="193">
        <f>IF($O59="貸",AE59-AH59,IF($O59="借",AH59-AE59,""))</f>
        <v>-9.9000000000000005E-2</v>
      </c>
      <c r="AL59" s="194"/>
      <c r="AP59" s="81" t="str">
        <f>IF(AK59="","",IF(AK59&lt;=ROUND(-$CC$12/100,3),"×",IF(AK59&gt;=ROUND($CC$12/100,3),"○","")))</f>
        <v>×</v>
      </c>
      <c r="AQ59" s="100"/>
      <c r="AR59" s="101"/>
      <c r="AS59" s="101"/>
      <c r="AT59" s="101"/>
      <c r="AU59" s="101"/>
      <c r="AV59" s="101"/>
      <c r="AW59" s="101"/>
      <c r="AX59" s="101"/>
      <c r="AY59" s="101"/>
      <c r="AZ59" s="102"/>
      <c r="BA59" s="188"/>
      <c r="BB59" s="189"/>
      <c r="BC59" s="189"/>
      <c r="BD59" s="189"/>
      <c r="BE59" s="189"/>
      <c r="BF59" s="189"/>
      <c r="BG59" s="189"/>
      <c r="BH59" s="189"/>
      <c r="BI59" s="190"/>
      <c r="BJ59" s="188"/>
      <c r="BK59" s="189"/>
      <c r="BL59" s="189"/>
      <c r="BM59" s="189"/>
      <c r="BN59" s="189"/>
      <c r="BO59" s="189"/>
      <c r="BP59" s="189"/>
      <c r="BQ59" s="189"/>
      <c r="BR59" s="190"/>
      <c r="BS59" s="188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90"/>
    </row>
    <row r="60" spans="4:83" ht="7.9" customHeight="1" thickBot="1">
      <c r="D60" s="186"/>
      <c r="R60" s="62"/>
      <c r="S60" s="62"/>
      <c r="T60" s="62"/>
      <c r="U60" s="61"/>
      <c r="V60" s="61"/>
      <c r="W60" s="61"/>
      <c r="X60" s="61"/>
      <c r="Y60" s="61"/>
      <c r="Z60" s="61"/>
      <c r="AD60" s="62"/>
      <c r="AE60" s="62"/>
      <c r="AF60" s="62"/>
      <c r="AG60" s="64"/>
      <c r="AH60" s="64"/>
      <c r="AI60" s="64"/>
      <c r="AJ60" s="61"/>
      <c r="AK60" s="61"/>
      <c r="AL60" s="61"/>
    </row>
    <row r="61" spans="4:83" ht="14.25" thickBot="1">
      <c r="D61" s="186"/>
      <c r="E61" s="18">
        <v>34</v>
      </c>
      <c r="F61" s="170" t="s">
        <v>36</v>
      </c>
      <c r="G61" s="171"/>
      <c r="H61" s="171"/>
      <c r="I61" s="171"/>
      <c r="J61" s="171"/>
      <c r="K61" s="171"/>
      <c r="L61" s="171"/>
      <c r="M61" s="171"/>
      <c r="N61" s="172"/>
      <c r="O61" s="25" t="s">
        <v>52</v>
      </c>
      <c r="P61" s="16" t="s">
        <v>45</v>
      </c>
      <c r="Q61" s="16" t="s">
        <v>46</v>
      </c>
      <c r="R61" s="85">
        <v>80</v>
      </c>
      <c r="S61" s="86"/>
      <c r="T61" s="87"/>
      <c r="U61" s="88">
        <v>78</v>
      </c>
      <c r="V61" s="89"/>
      <c r="W61" s="90"/>
      <c r="X61" s="88">
        <f t="shared" ref="X61" si="54">R61-U61</f>
        <v>2</v>
      </c>
      <c r="Y61" s="89"/>
      <c r="Z61" s="90"/>
      <c r="AA61" s="91">
        <f t="shared" ref="AA61:AA63" si="55">IF(OR(U61="",U61=0),"",ROUND(X61/U61,3))</f>
        <v>2.5999999999999999E-2</v>
      </c>
      <c r="AB61" s="92"/>
      <c r="AC61" s="93"/>
      <c r="AD61" s="85">
        <f t="shared" ref="AD61" si="56">+R61</f>
        <v>80</v>
      </c>
      <c r="AE61" s="86"/>
      <c r="AF61" s="87"/>
      <c r="AG61" s="94">
        <v>135</v>
      </c>
      <c r="AH61" s="95"/>
      <c r="AI61" s="96"/>
      <c r="AJ61" s="88">
        <f t="shared" ref="AJ61" si="57">IF($O61="貸",AD61-AG61,IF($O61="借",-AD61+AG61,""))</f>
        <v>55</v>
      </c>
      <c r="AK61" s="89"/>
      <c r="AL61" s="90"/>
      <c r="AM61" s="97">
        <f t="shared" ref="AM61" si="58">IF(OR(AG61="",AG61=0),"",ROUND(AJ61/AG61,3))</f>
        <v>0.40699999999999997</v>
      </c>
      <c r="AN61" s="98"/>
      <c r="AO61" s="99"/>
      <c r="AP61" s="80" t="str">
        <f t="shared" ref="AP61:AP63" si="59">IF(AM61="","",IF(AM61&lt;=ROUND(-$CC$12/100,3),"×",IF(AM61&gt;=ROUND($CC$12/100,3),"○","")))</f>
        <v>○</v>
      </c>
      <c r="AQ61" s="100"/>
      <c r="AR61" s="101"/>
      <c r="AS61" s="101"/>
      <c r="AT61" s="101"/>
      <c r="AU61" s="101"/>
      <c r="AV61" s="101"/>
      <c r="AW61" s="101"/>
      <c r="AX61" s="101"/>
      <c r="AY61" s="101"/>
      <c r="AZ61" s="102"/>
      <c r="BA61" s="188"/>
      <c r="BB61" s="189"/>
      <c r="BC61" s="189"/>
      <c r="BD61" s="189"/>
      <c r="BE61" s="189"/>
      <c r="BF61" s="189"/>
      <c r="BG61" s="189"/>
      <c r="BH61" s="189"/>
      <c r="BI61" s="190"/>
      <c r="BJ61" s="188"/>
      <c r="BK61" s="189"/>
      <c r="BL61" s="189"/>
      <c r="BM61" s="189"/>
      <c r="BN61" s="189"/>
      <c r="BO61" s="189"/>
      <c r="BP61" s="189"/>
      <c r="BQ61" s="189"/>
      <c r="BR61" s="190"/>
      <c r="BS61" s="188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90"/>
    </row>
    <row r="62" spans="4:83" ht="14.25" thickBot="1">
      <c r="D62" s="186"/>
      <c r="E62" s="18">
        <v>35</v>
      </c>
      <c r="F62" s="170" t="s">
        <v>37</v>
      </c>
      <c r="G62" s="171"/>
      <c r="H62" s="171"/>
      <c r="I62" s="171"/>
      <c r="J62" s="171"/>
      <c r="K62" s="171"/>
      <c r="L62" s="171"/>
      <c r="M62" s="171"/>
      <c r="N62" s="172"/>
      <c r="O62" s="25" t="s">
        <v>52</v>
      </c>
      <c r="P62" s="16" t="s">
        <v>45</v>
      </c>
      <c r="Q62" s="16" t="s">
        <v>46</v>
      </c>
      <c r="R62" s="85"/>
      <c r="S62" s="86"/>
      <c r="T62" s="87"/>
      <c r="U62" s="88"/>
      <c r="V62" s="89"/>
      <c r="W62" s="90"/>
      <c r="X62" s="88">
        <f t="shared" ref="X62" si="60">R62-U62</f>
        <v>0</v>
      </c>
      <c r="Y62" s="89"/>
      <c r="Z62" s="90"/>
      <c r="AA62" s="91" t="str">
        <f t="shared" si="55"/>
        <v/>
      </c>
      <c r="AB62" s="92"/>
      <c r="AC62" s="93"/>
      <c r="AD62" s="85">
        <f t="shared" ref="AD62" si="61">+R62</f>
        <v>0</v>
      </c>
      <c r="AE62" s="86"/>
      <c r="AF62" s="87"/>
      <c r="AG62" s="94"/>
      <c r="AH62" s="95"/>
      <c r="AI62" s="96"/>
      <c r="AJ62" s="88">
        <f t="shared" ref="AJ62" si="62">IF($O62="貸",AD62-AG62,IF($O62="借",-AD62+AG62,""))</f>
        <v>0</v>
      </c>
      <c r="AK62" s="89"/>
      <c r="AL62" s="90"/>
      <c r="AM62" s="97" t="str">
        <f t="shared" ref="AM62:AM63" si="63">IF(OR(AG62="",AG62=0),"",ROUND(AJ62/AG62,3))</f>
        <v/>
      </c>
      <c r="AN62" s="98"/>
      <c r="AO62" s="99"/>
      <c r="AP62" s="80" t="str">
        <f t="shared" si="59"/>
        <v/>
      </c>
      <c r="AQ62" s="100"/>
      <c r="AR62" s="101"/>
      <c r="AS62" s="101"/>
      <c r="AT62" s="101"/>
      <c r="AU62" s="101"/>
      <c r="AV62" s="101"/>
      <c r="AW62" s="101"/>
      <c r="AX62" s="101"/>
      <c r="AY62" s="101"/>
      <c r="AZ62" s="102"/>
      <c r="BA62" s="188"/>
      <c r="BB62" s="189"/>
      <c r="BC62" s="189"/>
      <c r="BD62" s="189"/>
      <c r="BE62" s="189"/>
      <c r="BF62" s="189"/>
      <c r="BG62" s="189"/>
      <c r="BH62" s="189"/>
      <c r="BI62" s="190"/>
      <c r="BJ62" s="188"/>
      <c r="BK62" s="189"/>
      <c r="BL62" s="189"/>
      <c r="BM62" s="189"/>
      <c r="BN62" s="189"/>
      <c r="BO62" s="189"/>
      <c r="BP62" s="189"/>
      <c r="BQ62" s="189"/>
      <c r="BR62" s="190"/>
      <c r="BS62" s="188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90"/>
    </row>
    <row r="63" spans="4:83" ht="14.25" thickBot="1">
      <c r="D63" s="186"/>
      <c r="E63" s="18">
        <v>36</v>
      </c>
      <c r="F63" s="170" t="s">
        <v>38</v>
      </c>
      <c r="G63" s="171"/>
      <c r="H63" s="171"/>
      <c r="I63" s="171"/>
      <c r="J63" s="171"/>
      <c r="K63" s="171"/>
      <c r="L63" s="171"/>
      <c r="M63" s="171"/>
      <c r="N63" s="172"/>
      <c r="O63" s="25" t="s">
        <v>52</v>
      </c>
      <c r="P63" s="16" t="s">
        <v>45</v>
      </c>
      <c r="Q63" s="16" t="s">
        <v>46</v>
      </c>
      <c r="R63" s="85">
        <f>SUM(R61:T62)</f>
        <v>80</v>
      </c>
      <c r="S63" s="86"/>
      <c r="T63" s="87"/>
      <c r="U63" s="88">
        <f>SUM(U61:W62)</f>
        <v>78</v>
      </c>
      <c r="V63" s="89"/>
      <c r="W63" s="90"/>
      <c r="X63" s="88">
        <f t="shared" ref="X63" si="64">R63-U63</f>
        <v>2</v>
      </c>
      <c r="Y63" s="89"/>
      <c r="Z63" s="90"/>
      <c r="AA63" s="91">
        <f t="shared" si="55"/>
        <v>2.5999999999999999E-2</v>
      </c>
      <c r="AB63" s="92"/>
      <c r="AC63" s="93"/>
      <c r="AD63" s="85">
        <f t="shared" ref="AD63" si="65">+R63</f>
        <v>80</v>
      </c>
      <c r="AE63" s="86"/>
      <c r="AF63" s="87"/>
      <c r="AG63" s="94">
        <f>SUM(AG61:AI62)</f>
        <v>135</v>
      </c>
      <c r="AH63" s="95"/>
      <c r="AI63" s="96"/>
      <c r="AJ63" s="88">
        <f t="shared" ref="AJ63" si="66">IF($O63="貸",AD63-AG63,IF($O63="借",-AD63+AG63,""))</f>
        <v>55</v>
      </c>
      <c r="AK63" s="89"/>
      <c r="AL63" s="90"/>
      <c r="AM63" s="97">
        <f t="shared" si="63"/>
        <v>0.40699999999999997</v>
      </c>
      <c r="AN63" s="98"/>
      <c r="AO63" s="99"/>
      <c r="AP63" s="80" t="str">
        <f t="shared" si="59"/>
        <v>○</v>
      </c>
      <c r="AQ63" s="100"/>
      <c r="AR63" s="101"/>
      <c r="AS63" s="101"/>
      <c r="AT63" s="101"/>
      <c r="AU63" s="101"/>
      <c r="AV63" s="101"/>
      <c r="AW63" s="101"/>
      <c r="AX63" s="101"/>
      <c r="AY63" s="101"/>
      <c r="AZ63" s="102"/>
      <c r="BA63" s="188"/>
      <c r="BB63" s="189"/>
      <c r="BC63" s="189"/>
      <c r="BD63" s="189"/>
      <c r="BE63" s="189"/>
      <c r="BF63" s="189"/>
      <c r="BG63" s="189"/>
      <c r="BH63" s="189"/>
      <c r="BI63" s="190"/>
      <c r="BJ63" s="188"/>
      <c r="BK63" s="189"/>
      <c r="BL63" s="189"/>
      <c r="BM63" s="189"/>
      <c r="BN63" s="189"/>
      <c r="BO63" s="189"/>
      <c r="BP63" s="189"/>
      <c r="BQ63" s="189"/>
      <c r="BR63" s="190"/>
      <c r="BS63" s="188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90"/>
    </row>
    <row r="64" spans="4:83" ht="14.25" thickBot="1">
      <c r="D64" s="186"/>
      <c r="E64" s="18">
        <v>37</v>
      </c>
      <c r="F64" s="162" t="s">
        <v>43</v>
      </c>
      <c r="G64" s="163"/>
      <c r="H64" s="163"/>
      <c r="I64" s="163"/>
      <c r="J64" s="163"/>
      <c r="K64" s="163"/>
      <c r="L64" s="163"/>
      <c r="M64" s="163"/>
      <c r="N64" s="169"/>
      <c r="O64" s="25" t="s">
        <v>52</v>
      </c>
      <c r="Q64" s="16" t="s">
        <v>47</v>
      </c>
      <c r="R64" s="62"/>
      <c r="S64" s="183">
        <f>IF(OR(R58=0,R58=""),"",ROUND(R63/R58,3))</f>
        <v>0.37</v>
      </c>
      <c r="T64" s="184"/>
      <c r="U64" s="61"/>
      <c r="V64" s="195">
        <f>IF(OR(U58=0,U58=""),"",ROUND(U63/U58,3))</f>
        <v>0.441</v>
      </c>
      <c r="W64" s="196"/>
      <c r="X64" s="61"/>
      <c r="Y64" s="195">
        <f>IF($O64="貸",S64-V64,IF($O64="借",V64-S64,""))</f>
        <v>7.1000000000000008E-2</v>
      </c>
      <c r="Z64" s="196"/>
      <c r="AD64" s="62"/>
      <c r="AE64" s="183">
        <f>IF(OR(AD58=0,AD58=""),"",ROUND(AD63/AD58,3))</f>
        <v>0.37</v>
      </c>
      <c r="AF64" s="184"/>
      <c r="AG64" s="64"/>
      <c r="AH64" s="191">
        <f>IF(OR(AG58=0,AG58=""),"",ROUND(AG63/AG58,3))</f>
        <v>0.38500000000000001</v>
      </c>
      <c r="AI64" s="192"/>
      <c r="AJ64" s="61"/>
      <c r="AK64" s="193">
        <f>IF($O64="貸",AE64-AH64,IF($O64="借",AH64-AE64,""))</f>
        <v>1.5000000000000013E-2</v>
      </c>
      <c r="AL64" s="194"/>
      <c r="AP64" s="81" t="str">
        <f>IF(AK64="","",IF(AK64&lt;=ROUND(-$CC$12/100,3),"×",IF(AK64&gt;=ROUND($CC$12/100,3),"○","")))</f>
        <v/>
      </c>
      <c r="AQ64" s="100"/>
      <c r="AR64" s="101"/>
      <c r="AS64" s="101"/>
      <c r="AT64" s="101"/>
      <c r="AU64" s="101"/>
      <c r="AV64" s="101"/>
      <c r="AW64" s="101"/>
      <c r="AX64" s="101"/>
      <c r="AY64" s="101"/>
      <c r="AZ64" s="102"/>
      <c r="BA64" s="188"/>
      <c r="BB64" s="189"/>
      <c r="BC64" s="189"/>
      <c r="BD64" s="189"/>
      <c r="BE64" s="189"/>
      <c r="BF64" s="189"/>
      <c r="BG64" s="189"/>
      <c r="BH64" s="189"/>
      <c r="BI64" s="190"/>
      <c r="BJ64" s="188"/>
      <c r="BK64" s="189"/>
      <c r="BL64" s="189"/>
      <c r="BM64" s="189"/>
      <c r="BN64" s="189"/>
      <c r="BO64" s="189"/>
      <c r="BP64" s="189"/>
      <c r="BQ64" s="189"/>
      <c r="BR64" s="190"/>
      <c r="BS64" s="188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90"/>
    </row>
    <row r="65" spans="4:83" ht="4.1500000000000004" customHeight="1" thickBot="1">
      <c r="D65" s="186"/>
      <c r="R65" s="62"/>
      <c r="S65" s="62"/>
      <c r="T65" s="62"/>
      <c r="U65" s="61"/>
      <c r="V65" s="61"/>
      <c r="W65" s="61"/>
      <c r="X65" s="61"/>
      <c r="Y65" s="61"/>
      <c r="Z65" s="61"/>
      <c r="AD65" s="62"/>
      <c r="AE65" s="62"/>
      <c r="AF65" s="62"/>
      <c r="AG65" s="64"/>
      <c r="AH65" s="64"/>
      <c r="AI65" s="64"/>
      <c r="AJ65" s="61"/>
      <c r="AK65" s="61"/>
      <c r="AL65" s="61"/>
    </row>
    <row r="66" spans="4:83" ht="14.25" thickBot="1">
      <c r="D66" s="186"/>
      <c r="E66" s="18">
        <v>38</v>
      </c>
      <c r="F66" s="162" t="s">
        <v>59</v>
      </c>
      <c r="G66" s="163"/>
      <c r="H66" s="163"/>
      <c r="I66" s="163"/>
      <c r="J66" s="163"/>
      <c r="K66" s="163"/>
      <c r="L66" s="163"/>
      <c r="M66" s="163"/>
      <c r="N66" s="169"/>
      <c r="O66" s="25" t="s">
        <v>51</v>
      </c>
      <c r="P66" s="16" t="s">
        <v>45</v>
      </c>
      <c r="Q66" s="16" t="s">
        <v>46</v>
      </c>
      <c r="R66" s="177">
        <f>+R58-R63</f>
        <v>136</v>
      </c>
      <c r="S66" s="178"/>
      <c r="T66" s="179"/>
      <c r="U66" s="88">
        <f>+U58-U63</f>
        <v>99</v>
      </c>
      <c r="V66" s="89"/>
      <c r="W66" s="90"/>
      <c r="X66" s="88">
        <f t="shared" ref="X66" si="67">R66-U66</f>
        <v>37</v>
      </c>
      <c r="Y66" s="89"/>
      <c r="Z66" s="90"/>
      <c r="AA66" s="91">
        <f t="shared" ref="AA66" si="68">IF(OR(U66="",U66=0),"",ROUND(X66/U66,3))</f>
        <v>0.374</v>
      </c>
      <c r="AB66" s="92"/>
      <c r="AC66" s="93"/>
      <c r="AD66" s="177">
        <f>+AD58-AD63</f>
        <v>136</v>
      </c>
      <c r="AE66" s="178"/>
      <c r="AF66" s="179"/>
      <c r="AG66" s="94">
        <f>+AG58-AG63</f>
        <v>216</v>
      </c>
      <c r="AH66" s="95"/>
      <c r="AI66" s="96"/>
      <c r="AJ66" s="88">
        <f t="shared" ref="AJ66" si="69">IF($O66="貸",AD66-AG66,IF($O66="借",-AD66+AG66,""))</f>
        <v>-80</v>
      </c>
      <c r="AK66" s="89"/>
      <c r="AL66" s="90"/>
      <c r="AM66" s="97">
        <f t="shared" ref="AM66" si="70">IF(OR(AG66="",AG66=0),"",ROUND(AJ66/AG66,3))</f>
        <v>-0.37</v>
      </c>
      <c r="AN66" s="98"/>
      <c r="AO66" s="99"/>
      <c r="AP66" s="81" t="str">
        <f t="shared" ref="AP66:AP67" si="71">IF(AK66="","",IF(AK66&lt;=ROUND(-$CC$12/100,3),"×",IF(AK66&gt;=ROUND($CC$12/100,3),"○","")))</f>
        <v/>
      </c>
      <c r="AQ66" s="100"/>
      <c r="AR66" s="101"/>
      <c r="AS66" s="101"/>
      <c r="AT66" s="101"/>
      <c r="AU66" s="101"/>
      <c r="AV66" s="101"/>
      <c r="AW66" s="101"/>
      <c r="AX66" s="101"/>
      <c r="AY66" s="101"/>
      <c r="AZ66" s="102"/>
      <c r="BA66" s="188"/>
      <c r="BB66" s="189"/>
      <c r="BC66" s="189"/>
      <c r="BD66" s="189"/>
      <c r="BE66" s="189"/>
      <c r="BF66" s="189"/>
      <c r="BG66" s="189"/>
      <c r="BH66" s="189"/>
      <c r="BI66" s="190"/>
      <c r="BJ66" s="188"/>
      <c r="BK66" s="189"/>
      <c r="BL66" s="189"/>
      <c r="BM66" s="189"/>
      <c r="BN66" s="189"/>
      <c r="BO66" s="189"/>
      <c r="BP66" s="189"/>
      <c r="BQ66" s="189"/>
      <c r="BR66" s="190"/>
      <c r="BS66" s="188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90"/>
    </row>
    <row r="67" spans="4:83" ht="14.25" thickBot="1">
      <c r="D67" s="186"/>
      <c r="E67" s="18">
        <v>39</v>
      </c>
      <c r="F67" s="162" t="s">
        <v>48</v>
      </c>
      <c r="G67" s="163"/>
      <c r="H67" s="163"/>
      <c r="I67" s="163"/>
      <c r="J67" s="163"/>
      <c r="K67" s="163"/>
      <c r="L67" s="163"/>
      <c r="M67" s="163"/>
      <c r="N67" s="169"/>
      <c r="O67" s="25" t="s">
        <v>51</v>
      </c>
      <c r="Q67" s="16" t="s">
        <v>47</v>
      </c>
      <c r="R67" s="62"/>
      <c r="S67" s="183">
        <f>IF(OR(R$23=0,R$23=""),"",ROUND(R66/R$23,3))</f>
        <v>0.13900000000000001</v>
      </c>
      <c r="T67" s="184"/>
      <c r="U67" s="61"/>
      <c r="V67" s="195">
        <f>IF(OR(U$23=0,U$23=""),"",ROUND(U66/U$23,3))</f>
        <v>0.121</v>
      </c>
      <c r="W67" s="196"/>
      <c r="X67" s="61"/>
      <c r="Y67" s="195">
        <f>IF($O67="貸",S67-V67,IF($O67="借",V67-S67,""))</f>
        <v>1.8000000000000016E-2</v>
      </c>
      <c r="Z67" s="196"/>
      <c r="AD67" s="62"/>
      <c r="AE67" s="183">
        <f>IF(OR(AD$23=0,AD$23=""),"",ROUND(AD66/AD$23,3))</f>
        <v>0.13900000000000001</v>
      </c>
      <c r="AF67" s="184"/>
      <c r="AG67" s="64"/>
      <c r="AH67" s="191">
        <f>IF(OR(AG$23=0,AG$23=""),"",ROUND(AG66/AG$23,3))</f>
        <v>0.19600000000000001</v>
      </c>
      <c r="AI67" s="192"/>
      <c r="AJ67" s="61"/>
      <c r="AK67" s="193">
        <f>IF($O67="貸",AE67-AH67,IF($O67="借",AH67-AE67,""))</f>
        <v>-5.6999999999999995E-2</v>
      </c>
      <c r="AL67" s="194"/>
      <c r="AP67" s="81" t="str">
        <f t="shared" si="71"/>
        <v>×</v>
      </c>
      <c r="AQ67" s="100"/>
      <c r="AR67" s="101"/>
      <c r="AS67" s="101"/>
      <c r="AT67" s="101"/>
      <c r="AU67" s="101"/>
      <c r="AV67" s="101"/>
      <c r="AW67" s="101"/>
      <c r="AX67" s="101"/>
      <c r="AY67" s="101"/>
      <c r="AZ67" s="102"/>
      <c r="BA67" s="188"/>
      <c r="BB67" s="189"/>
      <c r="BC67" s="189"/>
      <c r="BD67" s="189"/>
      <c r="BE67" s="189"/>
      <c r="BF67" s="189"/>
      <c r="BG67" s="189"/>
      <c r="BH67" s="189"/>
      <c r="BI67" s="190"/>
      <c r="BJ67" s="188"/>
      <c r="BK67" s="189"/>
      <c r="BL67" s="189"/>
      <c r="BM67" s="189"/>
      <c r="BN67" s="189"/>
      <c r="BO67" s="189"/>
      <c r="BP67" s="189"/>
      <c r="BQ67" s="189"/>
      <c r="BR67" s="190"/>
      <c r="BS67" s="188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90"/>
    </row>
    <row r="68" spans="4:83" ht="6" customHeight="1" thickBot="1">
      <c r="D68" s="186"/>
      <c r="R68" s="62"/>
      <c r="S68" s="62"/>
      <c r="T68" s="62"/>
      <c r="U68" s="61"/>
      <c r="V68" s="61"/>
      <c r="W68" s="61"/>
      <c r="X68" s="61"/>
      <c r="Y68" s="61"/>
      <c r="Z68" s="61"/>
      <c r="AD68" s="62"/>
      <c r="AE68" s="62"/>
      <c r="AF68" s="62"/>
      <c r="AG68" s="64"/>
      <c r="AH68" s="64"/>
      <c r="AI68" s="64"/>
      <c r="AJ68" s="61"/>
      <c r="AK68" s="61"/>
      <c r="AL68" s="61"/>
    </row>
    <row r="69" spans="4:83" ht="14.25" thickBot="1">
      <c r="D69" s="186"/>
      <c r="E69" s="18">
        <v>40</v>
      </c>
      <c r="F69" s="166" t="s">
        <v>96</v>
      </c>
      <c r="G69" s="167"/>
      <c r="H69" s="167"/>
      <c r="I69" s="167"/>
      <c r="J69" s="167"/>
      <c r="K69" s="167"/>
      <c r="L69" s="167"/>
      <c r="M69" s="167"/>
      <c r="N69" s="168"/>
      <c r="O69" s="25" t="s">
        <v>52</v>
      </c>
      <c r="Q69" s="16" t="s">
        <v>49</v>
      </c>
      <c r="R69" s="85">
        <v>100000</v>
      </c>
      <c r="S69" s="86"/>
      <c r="T69" s="87"/>
      <c r="U69" s="88">
        <v>100000</v>
      </c>
      <c r="V69" s="89"/>
      <c r="W69" s="90"/>
      <c r="X69" s="88">
        <f t="shared" ref="X69" si="72">R69-U69</f>
        <v>0</v>
      </c>
      <c r="Y69" s="89"/>
      <c r="Z69" s="90"/>
      <c r="AA69" s="91">
        <f t="shared" ref="AA69:AA71" si="73">IF(OR(U69="",U69=0),"",ROUND(X69/U69,3))</f>
        <v>0</v>
      </c>
      <c r="AB69" s="92"/>
      <c r="AC69" s="93"/>
      <c r="AD69" s="85">
        <f>+R69</f>
        <v>100000</v>
      </c>
      <c r="AE69" s="86"/>
      <c r="AF69" s="87"/>
      <c r="AG69" s="94">
        <v>100000</v>
      </c>
      <c r="AH69" s="95"/>
      <c r="AI69" s="96"/>
      <c r="AJ69" s="88">
        <f>IF($O69="貸",AD69-AG69,IF($O69="借",-AD69+AG69,""))</f>
        <v>0</v>
      </c>
      <c r="AK69" s="89"/>
      <c r="AL69" s="90"/>
      <c r="AM69" s="91">
        <f t="shared" ref="AM69:AM71" si="74">IF(OR(AG69="",AG69=0),"",ROUND(AJ69/AG69,3))</f>
        <v>0</v>
      </c>
      <c r="AN69" s="92"/>
      <c r="AO69" s="93"/>
      <c r="AP69" s="80" t="str">
        <f t="shared" ref="AP69:AP71" si="75">IF(AM69="","",IF(AM69&lt;=ROUND(-$CC$12/100,3),"×",IF(AM69&gt;=ROUND($CC$12/100,3),"○","")))</f>
        <v/>
      </c>
      <c r="AQ69" s="100"/>
      <c r="AR69" s="101"/>
      <c r="AS69" s="101"/>
      <c r="AT69" s="101"/>
      <c r="AU69" s="101"/>
      <c r="AV69" s="101"/>
      <c r="AW69" s="101"/>
      <c r="AX69" s="101"/>
      <c r="AY69" s="101"/>
      <c r="AZ69" s="102"/>
      <c r="BA69" s="188"/>
      <c r="BB69" s="189"/>
      <c r="BC69" s="189"/>
      <c r="BD69" s="189"/>
      <c r="BE69" s="189"/>
      <c r="BF69" s="189"/>
      <c r="BG69" s="189"/>
      <c r="BH69" s="189"/>
      <c r="BI69" s="190"/>
      <c r="BJ69" s="188"/>
      <c r="BK69" s="189"/>
      <c r="BL69" s="189"/>
      <c r="BM69" s="189"/>
      <c r="BN69" s="189"/>
      <c r="BO69" s="189"/>
      <c r="BP69" s="189"/>
      <c r="BQ69" s="189"/>
      <c r="BR69" s="190"/>
      <c r="BS69" s="188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90"/>
    </row>
    <row r="70" spans="4:83" ht="14.25" thickBot="1">
      <c r="D70" s="186"/>
      <c r="E70" s="18">
        <v>41</v>
      </c>
      <c r="F70" s="166" t="s">
        <v>97</v>
      </c>
      <c r="G70" s="167"/>
      <c r="H70" s="167"/>
      <c r="I70" s="167"/>
      <c r="J70" s="167"/>
      <c r="K70" s="167"/>
      <c r="L70" s="167"/>
      <c r="M70" s="167"/>
      <c r="N70" s="168"/>
      <c r="O70" s="25" t="s">
        <v>52</v>
      </c>
      <c r="Q70" s="16" t="s">
        <v>49</v>
      </c>
      <c r="R70" s="85">
        <v>3000</v>
      </c>
      <c r="S70" s="86"/>
      <c r="T70" s="87"/>
      <c r="U70" s="88">
        <v>2000</v>
      </c>
      <c r="V70" s="89"/>
      <c r="W70" s="90"/>
      <c r="X70" s="88">
        <f t="shared" ref="X70" si="76">R70-U70</f>
        <v>1000</v>
      </c>
      <c r="Y70" s="89"/>
      <c r="Z70" s="90"/>
      <c r="AA70" s="91">
        <f t="shared" si="73"/>
        <v>0.5</v>
      </c>
      <c r="AB70" s="92"/>
      <c r="AC70" s="93"/>
      <c r="AD70" s="85">
        <f>+R70</f>
        <v>3000</v>
      </c>
      <c r="AE70" s="86"/>
      <c r="AF70" s="87"/>
      <c r="AG70" s="94">
        <v>2000</v>
      </c>
      <c r="AH70" s="95"/>
      <c r="AI70" s="96"/>
      <c r="AJ70" s="88">
        <f>IF($O70="貸",AD70-AG70,IF($O70="借",-AD70+AG70,""))</f>
        <v>-1000</v>
      </c>
      <c r="AK70" s="89"/>
      <c r="AL70" s="90"/>
      <c r="AM70" s="91">
        <f t="shared" si="74"/>
        <v>-0.5</v>
      </c>
      <c r="AN70" s="92"/>
      <c r="AO70" s="93"/>
      <c r="AP70" s="80" t="str">
        <f t="shared" si="75"/>
        <v>×</v>
      </c>
      <c r="AQ70" s="100"/>
      <c r="AR70" s="101"/>
      <c r="AS70" s="101"/>
      <c r="AT70" s="101"/>
      <c r="AU70" s="101"/>
      <c r="AV70" s="101"/>
      <c r="AW70" s="101"/>
      <c r="AX70" s="101"/>
      <c r="AY70" s="101"/>
      <c r="AZ70" s="102"/>
      <c r="BA70" s="188"/>
      <c r="BB70" s="189"/>
      <c r="BC70" s="189"/>
      <c r="BD70" s="189"/>
      <c r="BE70" s="189"/>
      <c r="BF70" s="189"/>
      <c r="BG70" s="189"/>
      <c r="BH70" s="189"/>
      <c r="BI70" s="190"/>
      <c r="BJ70" s="188"/>
      <c r="BK70" s="189"/>
      <c r="BL70" s="189"/>
      <c r="BM70" s="189"/>
      <c r="BN70" s="189"/>
      <c r="BO70" s="189"/>
      <c r="BP70" s="189"/>
      <c r="BQ70" s="189"/>
      <c r="BR70" s="190"/>
      <c r="BS70" s="188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90"/>
    </row>
    <row r="71" spans="4:83" ht="14.25" thickBot="1">
      <c r="D71" s="186"/>
      <c r="E71" s="18">
        <v>42</v>
      </c>
      <c r="F71" s="166" t="s">
        <v>98</v>
      </c>
      <c r="G71" s="167"/>
      <c r="H71" s="167"/>
      <c r="I71" s="167"/>
      <c r="J71" s="167"/>
      <c r="K71" s="167"/>
      <c r="L71" s="167"/>
      <c r="M71" s="167"/>
      <c r="N71" s="168"/>
      <c r="O71" s="25" t="s">
        <v>52</v>
      </c>
      <c r="Q71" s="16" t="s">
        <v>49</v>
      </c>
      <c r="R71" s="85">
        <f>+R69-R70</f>
        <v>97000</v>
      </c>
      <c r="S71" s="86"/>
      <c r="T71" s="87"/>
      <c r="U71" s="88">
        <f>+U69-U70</f>
        <v>98000</v>
      </c>
      <c r="V71" s="89"/>
      <c r="W71" s="90"/>
      <c r="X71" s="88">
        <f t="shared" ref="X71" si="77">R71-U71</f>
        <v>-1000</v>
      </c>
      <c r="Y71" s="89"/>
      <c r="Z71" s="90"/>
      <c r="AA71" s="91">
        <f t="shared" si="73"/>
        <v>-0.01</v>
      </c>
      <c r="AB71" s="92"/>
      <c r="AC71" s="93"/>
      <c r="AD71" s="85">
        <f>+R71</f>
        <v>97000</v>
      </c>
      <c r="AE71" s="86"/>
      <c r="AF71" s="87"/>
      <c r="AG71" s="94">
        <f>+AG69-AG70</f>
        <v>98000</v>
      </c>
      <c r="AH71" s="95"/>
      <c r="AI71" s="96"/>
      <c r="AJ71" s="88">
        <f>IF($O71="貸",AD71-AG71,IF($O71="借",-AD71+AG71,""))</f>
        <v>1000</v>
      </c>
      <c r="AK71" s="89"/>
      <c r="AL71" s="90"/>
      <c r="AM71" s="91">
        <f t="shared" si="74"/>
        <v>0.01</v>
      </c>
      <c r="AN71" s="92"/>
      <c r="AO71" s="93"/>
      <c r="AP71" s="80" t="str">
        <f t="shared" si="75"/>
        <v/>
      </c>
      <c r="AQ71" s="100"/>
      <c r="AR71" s="101"/>
      <c r="AS71" s="101"/>
      <c r="AT71" s="101"/>
      <c r="AU71" s="101"/>
      <c r="AV71" s="101"/>
      <c r="AW71" s="101"/>
      <c r="AX71" s="101"/>
      <c r="AY71" s="101"/>
      <c r="AZ71" s="102"/>
      <c r="BA71" s="188"/>
      <c r="BB71" s="189"/>
      <c r="BC71" s="189"/>
      <c r="BD71" s="189"/>
      <c r="BE71" s="189"/>
      <c r="BF71" s="189"/>
      <c r="BG71" s="189"/>
      <c r="BH71" s="189"/>
      <c r="BI71" s="190"/>
      <c r="BJ71" s="188"/>
      <c r="BK71" s="189"/>
      <c r="BL71" s="189"/>
      <c r="BM71" s="189"/>
      <c r="BN71" s="189"/>
      <c r="BO71" s="189"/>
      <c r="BP71" s="189"/>
      <c r="BQ71" s="189"/>
      <c r="BR71" s="190"/>
      <c r="BS71" s="188"/>
      <c r="BT71" s="189"/>
      <c r="BU71" s="189"/>
      <c r="BV71" s="189"/>
      <c r="BW71" s="189"/>
      <c r="BX71" s="189"/>
      <c r="BY71" s="189"/>
      <c r="BZ71" s="189"/>
      <c r="CA71" s="189"/>
      <c r="CB71" s="189"/>
      <c r="CC71" s="189"/>
      <c r="CD71" s="189"/>
      <c r="CE71" s="190"/>
    </row>
    <row r="72" spans="4:83" ht="7.15" customHeight="1" thickBot="1">
      <c r="D72" s="186"/>
      <c r="R72" s="62"/>
      <c r="S72" s="62"/>
      <c r="T72" s="62"/>
      <c r="U72" s="61"/>
      <c r="V72" s="61"/>
      <c r="W72" s="61"/>
      <c r="X72" s="61"/>
      <c r="Y72" s="61"/>
      <c r="Z72" s="61"/>
      <c r="AD72" s="62"/>
      <c r="AE72" s="62"/>
      <c r="AF72" s="62"/>
      <c r="AG72" s="64"/>
      <c r="AH72" s="64"/>
      <c r="AI72" s="64"/>
      <c r="AJ72" s="61"/>
      <c r="AK72" s="61"/>
      <c r="AL72" s="61"/>
    </row>
    <row r="73" spans="4:83" ht="14.25" thickBot="1">
      <c r="D73" s="186"/>
      <c r="E73" s="18">
        <v>43</v>
      </c>
      <c r="F73" s="173" t="s">
        <v>44</v>
      </c>
      <c r="G73" s="174"/>
      <c r="H73" s="174"/>
      <c r="I73" s="174"/>
      <c r="J73" s="174"/>
      <c r="K73" s="174"/>
      <c r="L73" s="174"/>
      <c r="M73" s="174"/>
      <c r="N73" s="175"/>
      <c r="O73" s="25" t="s">
        <v>51</v>
      </c>
      <c r="Q73" s="16" t="s">
        <v>46</v>
      </c>
      <c r="R73" s="206">
        <f>IF(R71=0,"",ROUND(R66*1000000/R71,2))</f>
        <v>1402.06</v>
      </c>
      <c r="S73" s="207"/>
      <c r="T73" s="208"/>
      <c r="U73" s="203">
        <f>IF(U71=0,"",ROUND(U66*1000000/U71,2))</f>
        <v>1010.2</v>
      </c>
      <c r="V73" s="204"/>
      <c r="W73" s="205"/>
      <c r="X73" s="203">
        <f t="shared" ref="X73" si="78">R73-U73</f>
        <v>391.8599999999999</v>
      </c>
      <c r="Y73" s="204"/>
      <c r="Z73" s="205"/>
      <c r="AA73" s="91">
        <f t="shared" ref="AA73" si="79">IF(OR(U73="",U73=0),"",ROUND(X73/U73,3))</f>
        <v>0.38800000000000001</v>
      </c>
      <c r="AB73" s="92"/>
      <c r="AC73" s="93"/>
      <c r="AD73" s="206">
        <f>+R73</f>
        <v>1402.06</v>
      </c>
      <c r="AE73" s="207"/>
      <c r="AF73" s="208"/>
      <c r="AG73" s="209">
        <v>2000</v>
      </c>
      <c r="AH73" s="210"/>
      <c r="AI73" s="211"/>
      <c r="AJ73" s="203">
        <f>IF($O73="貸",AD73-AG73,IF($O73="借",-AD73+AG73,""))</f>
        <v>-597.94000000000005</v>
      </c>
      <c r="AK73" s="204"/>
      <c r="AL73" s="205"/>
      <c r="AM73" s="97">
        <f t="shared" ref="AM73" si="80">IF(OR(AG73="",AG73=0),"",ROUND(AJ73/AG73,3))</f>
        <v>-0.29899999999999999</v>
      </c>
      <c r="AN73" s="98"/>
      <c r="AO73" s="99"/>
      <c r="AP73" s="80" t="str">
        <f t="shared" ref="AP73:AP78" si="81">IF(AM73="","",IF(AM73&lt;=ROUND(-$CC$12/100,3),"×",IF(AM73&gt;=ROUND($CC$12/100,3),"○","")))</f>
        <v>×</v>
      </c>
      <c r="AQ73" s="100"/>
      <c r="AR73" s="101"/>
      <c r="AS73" s="101"/>
      <c r="AT73" s="101"/>
      <c r="AU73" s="101"/>
      <c r="AV73" s="101"/>
      <c r="AW73" s="101"/>
      <c r="AX73" s="101"/>
      <c r="AY73" s="101"/>
      <c r="AZ73" s="102"/>
      <c r="BA73" s="188"/>
      <c r="BB73" s="189"/>
      <c r="BC73" s="189"/>
      <c r="BD73" s="189"/>
      <c r="BE73" s="189"/>
      <c r="BF73" s="189"/>
      <c r="BG73" s="189"/>
      <c r="BH73" s="189"/>
      <c r="BI73" s="190"/>
      <c r="BJ73" s="188"/>
      <c r="BK73" s="189"/>
      <c r="BL73" s="189"/>
      <c r="BM73" s="189"/>
      <c r="BN73" s="189"/>
      <c r="BO73" s="189"/>
      <c r="BP73" s="189"/>
      <c r="BQ73" s="189"/>
      <c r="BR73" s="190"/>
      <c r="BS73" s="188"/>
      <c r="BT73" s="189"/>
      <c r="BU73" s="189"/>
      <c r="BV73" s="189"/>
      <c r="BW73" s="189"/>
      <c r="BX73" s="189"/>
      <c r="BY73" s="189"/>
      <c r="BZ73" s="189"/>
      <c r="CA73" s="189"/>
      <c r="CB73" s="189"/>
      <c r="CC73" s="189"/>
      <c r="CD73" s="189"/>
      <c r="CE73" s="190"/>
    </row>
    <row r="74" spans="4:83" ht="7.15" customHeight="1" thickBot="1">
      <c r="D74" s="186"/>
      <c r="E74" s="42"/>
      <c r="R74" s="62"/>
      <c r="S74" s="62"/>
      <c r="T74" s="62"/>
      <c r="U74" s="61"/>
      <c r="V74" s="61"/>
      <c r="W74" s="61"/>
      <c r="X74" s="61"/>
      <c r="Y74" s="61"/>
      <c r="Z74" s="61"/>
      <c r="AD74" s="62"/>
      <c r="AE74" s="62"/>
      <c r="AF74" s="62"/>
      <c r="AG74" s="64"/>
      <c r="AH74" s="64"/>
      <c r="AI74" s="64"/>
      <c r="AJ74" s="61"/>
      <c r="AK74" s="61"/>
      <c r="AL74" s="61"/>
    </row>
    <row r="75" spans="4:83" ht="14.25" thickBot="1">
      <c r="D75" s="186"/>
      <c r="E75" s="18">
        <v>44</v>
      </c>
      <c r="F75" s="166" t="s">
        <v>92</v>
      </c>
      <c r="G75" s="167"/>
      <c r="H75" s="167"/>
      <c r="I75" s="167"/>
      <c r="J75" s="167"/>
      <c r="K75" s="167"/>
      <c r="L75" s="167"/>
      <c r="M75" s="167"/>
      <c r="N75" s="168"/>
      <c r="O75" s="25" t="s">
        <v>51</v>
      </c>
      <c r="P75" s="16" t="s">
        <v>45</v>
      </c>
      <c r="Q75" s="16" t="s">
        <v>46</v>
      </c>
      <c r="R75" s="85">
        <v>1000</v>
      </c>
      <c r="S75" s="86"/>
      <c r="T75" s="87"/>
      <c r="U75" s="88">
        <v>1000</v>
      </c>
      <c r="V75" s="89"/>
      <c r="W75" s="90"/>
      <c r="X75" s="88">
        <f t="shared" ref="X75" si="82">R75-U75</f>
        <v>0</v>
      </c>
      <c r="Y75" s="89"/>
      <c r="Z75" s="90"/>
      <c r="AA75" s="91">
        <f t="shared" ref="AA75:AA78" si="83">IF(OR(U75="",U75=0),"",ROUND(X75/U75,3))</f>
        <v>0</v>
      </c>
      <c r="AB75" s="92"/>
      <c r="AC75" s="93"/>
      <c r="AD75" s="85">
        <f t="shared" ref="AD75" si="84">+R75</f>
        <v>1000</v>
      </c>
      <c r="AE75" s="86"/>
      <c r="AF75" s="87"/>
      <c r="AG75" s="94">
        <v>1000</v>
      </c>
      <c r="AH75" s="95"/>
      <c r="AI75" s="96"/>
      <c r="AJ75" s="88">
        <f t="shared" ref="AJ75" si="85">IF($O75="貸",AD75-AG75,IF($O75="借",-AD75+AG75,""))</f>
        <v>0</v>
      </c>
      <c r="AK75" s="89"/>
      <c r="AL75" s="90"/>
      <c r="AM75" s="91">
        <f t="shared" ref="AM75:AM78" si="86">IF(OR(AG75="",AG75=0),"",ROUND(AJ75/AG75,3))</f>
        <v>0</v>
      </c>
      <c r="AN75" s="92"/>
      <c r="AO75" s="93"/>
      <c r="AP75" s="80" t="str">
        <f t="shared" si="81"/>
        <v/>
      </c>
      <c r="AQ75" s="100"/>
      <c r="AR75" s="101"/>
      <c r="AS75" s="101"/>
      <c r="AT75" s="101"/>
      <c r="AU75" s="101"/>
      <c r="AV75" s="101"/>
      <c r="AW75" s="101"/>
      <c r="AX75" s="101"/>
      <c r="AY75" s="101"/>
      <c r="AZ75" s="102"/>
      <c r="BA75" s="188"/>
      <c r="BB75" s="189"/>
      <c r="BC75" s="189"/>
      <c r="BD75" s="189"/>
      <c r="BE75" s="189"/>
      <c r="BF75" s="189"/>
      <c r="BG75" s="189"/>
      <c r="BH75" s="189"/>
      <c r="BI75" s="190"/>
      <c r="BJ75" s="188"/>
      <c r="BK75" s="189"/>
      <c r="BL75" s="189"/>
      <c r="BM75" s="189"/>
      <c r="BN75" s="189"/>
      <c r="BO75" s="189"/>
      <c r="BP75" s="189"/>
      <c r="BQ75" s="189"/>
      <c r="BR75" s="190"/>
      <c r="BS75" s="188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90"/>
    </row>
    <row r="76" spans="4:83" ht="14.25" thickBot="1">
      <c r="D76" s="186"/>
      <c r="E76" s="18">
        <v>45</v>
      </c>
      <c r="F76" s="166" t="s">
        <v>93</v>
      </c>
      <c r="G76" s="167"/>
      <c r="H76" s="167"/>
      <c r="I76" s="167"/>
      <c r="J76" s="167"/>
      <c r="K76" s="167"/>
      <c r="L76" s="167"/>
      <c r="M76" s="167"/>
      <c r="N76" s="168"/>
      <c r="O76" s="25" t="s">
        <v>51</v>
      </c>
      <c r="P76" s="16" t="s">
        <v>45</v>
      </c>
      <c r="Q76" s="16" t="s">
        <v>46</v>
      </c>
      <c r="R76" s="85">
        <v>3000</v>
      </c>
      <c r="S76" s="86"/>
      <c r="T76" s="87"/>
      <c r="U76" s="88">
        <v>2600</v>
      </c>
      <c r="V76" s="89"/>
      <c r="W76" s="90"/>
      <c r="X76" s="88">
        <f t="shared" ref="X76" si="87">R76-U76</f>
        <v>400</v>
      </c>
      <c r="Y76" s="89"/>
      <c r="Z76" s="90"/>
      <c r="AA76" s="91">
        <f t="shared" si="83"/>
        <v>0.154</v>
      </c>
      <c r="AB76" s="92"/>
      <c r="AC76" s="93"/>
      <c r="AD76" s="85">
        <f t="shared" ref="AD76" si="88">+R76</f>
        <v>3000</v>
      </c>
      <c r="AE76" s="86"/>
      <c r="AF76" s="87"/>
      <c r="AG76" s="94">
        <v>3200</v>
      </c>
      <c r="AH76" s="95"/>
      <c r="AI76" s="96"/>
      <c r="AJ76" s="88">
        <f t="shared" ref="AJ76" si="89">IF($O76="貸",AD76-AG76,IF($O76="借",-AD76+AG76,""))</f>
        <v>-200</v>
      </c>
      <c r="AK76" s="89"/>
      <c r="AL76" s="90"/>
      <c r="AM76" s="91">
        <f t="shared" si="86"/>
        <v>-6.3E-2</v>
      </c>
      <c r="AN76" s="92"/>
      <c r="AO76" s="93"/>
      <c r="AP76" s="80" t="str">
        <f t="shared" si="81"/>
        <v>×</v>
      </c>
      <c r="AQ76" s="100"/>
      <c r="AR76" s="101"/>
      <c r="AS76" s="101"/>
      <c r="AT76" s="101"/>
      <c r="AU76" s="101"/>
      <c r="AV76" s="101"/>
      <c r="AW76" s="101"/>
      <c r="AX76" s="101"/>
      <c r="AY76" s="101"/>
      <c r="AZ76" s="102"/>
      <c r="BA76" s="188"/>
      <c r="BB76" s="189"/>
      <c r="BC76" s="189"/>
      <c r="BD76" s="189"/>
      <c r="BE76" s="189"/>
      <c r="BF76" s="189"/>
      <c r="BG76" s="189"/>
      <c r="BH76" s="189"/>
      <c r="BI76" s="190"/>
      <c r="BJ76" s="188"/>
      <c r="BK76" s="189"/>
      <c r="BL76" s="189"/>
      <c r="BM76" s="189"/>
      <c r="BN76" s="189"/>
      <c r="BO76" s="189"/>
      <c r="BP76" s="189"/>
      <c r="BQ76" s="189"/>
      <c r="BR76" s="190"/>
      <c r="BS76" s="188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90"/>
    </row>
    <row r="77" spans="4:83" ht="14.25" thickBot="1">
      <c r="D77" s="186"/>
      <c r="E77" s="18">
        <v>46</v>
      </c>
      <c r="F77" s="166" t="s">
        <v>95</v>
      </c>
      <c r="G77" s="167"/>
      <c r="H77" s="167"/>
      <c r="I77" s="167"/>
      <c r="J77" s="167"/>
      <c r="K77" s="167"/>
      <c r="L77" s="167"/>
      <c r="M77" s="167"/>
      <c r="N77" s="168"/>
      <c r="O77" s="25" t="s">
        <v>60</v>
      </c>
      <c r="P77" s="16" t="s">
        <v>45</v>
      </c>
      <c r="Q77" s="16" t="s">
        <v>46</v>
      </c>
      <c r="R77" s="85">
        <v>500</v>
      </c>
      <c r="S77" s="86"/>
      <c r="T77" s="87"/>
      <c r="U77" s="88">
        <v>300</v>
      </c>
      <c r="V77" s="89"/>
      <c r="W77" s="90"/>
      <c r="X77" s="88">
        <f t="shared" ref="X77" si="90">R77-U77</f>
        <v>200</v>
      </c>
      <c r="Y77" s="89"/>
      <c r="Z77" s="90"/>
      <c r="AA77" s="91">
        <f t="shared" si="83"/>
        <v>0.66700000000000004</v>
      </c>
      <c r="AB77" s="92"/>
      <c r="AC77" s="93"/>
      <c r="AD77" s="85">
        <f t="shared" ref="AD77" si="91">+R77</f>
        <v>500</v>
      </c>
      <c r="AE77" s="86"/>
      <c r="AF77" s="87"/>
      <c r="AG77" s="94">
        <v>400</v>
      </c>
      <c r="AH77" s="95"/>
      <c r="AI77" s="96"/>
      <c r="AJ77" s="88">
        <f t="shared" ref="AJ77" si="92">IF($O77="貸",AD77-AG77,IF($O77="借",-AD77+AG77,""))</f>
        <v>-100</v>
      </c>
      <c r="AK77" s="89"/>
      <c r="AL77" s="90"/>
      <c r="AM77" s="91">
        <f t="shared" si="86"/>
        <v>-0.25</v>
      </c>
      <c r="AN77" s="92"/>
      <c r="AO77" s="93"/>
      <c r="AP77" s="80" t="str">
        <f t="shared" si="81"/>
        <v>×</v>
      </c>
      <c r="AQ77" s="100"/>
      <c r="AR77" s="101"/>
      <c r="AS77" s="101"/>
      <c r="AT77" s="101"/>
      <c r="AU77" s="101"/>
      <c r="AV77" s="101"/>
      <c r="AW77" s="101"/>
      <c r="AX77" s="101"/>
      <c r="AY77" s="101"/>
      <c r="AZ77" s="102"/>
      <c r="BA77" s="188"/>
      <c r="BB77" s="189"/>
      <c r="BC77" s="189"/>
      <c r="BD77" s="189"/>
      <c r="BE77" s="189"/>
      <c r="BF77" s="189"/>
      <c r="BG77" s="189"/>
      <c r="BH77" s="189"/>
      <c r="BI77" s="190"/>
      <c r="BJ77" s="188"/>
      <c r="BK77" s="189"/>
      <c r="BL77" s="189"/>
      <c r="BM77" s="189"/>
      <c r="BN77" s="189"/>
      <c r="BO77" s="189"/>
      <c r="BP77" s="189"/>
      <c r="BQ77" s="189"/>
      <c r="BR77" s="190"/>
      <c r="BS77" s="188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90"/>
    </row>
    <row r="78" spans="4:83" ht="14.25" thickBot="1">
      <c r="D78" s="186"/>
      <c r="E78" s="18">
        <v>47</v>
      </c>
      <c r="F78" s="117" t="s">
        <v>94</v>
      </c>
      <c r="G78" s="118"/>
      <c r="H78" s="118"/>
      <c r="I78" s="118"/>
      <c r="J78" s="118"/>
      <c r="K78" s="118"/>
      <c r="L78" s="118"/>
      <c r="M78" s="118"/>
      <c r="N78" s="119"/>
      <c r="O78" s="25" t="s">
        <v>51</v>
      </c>
      <c r="P78" s="16" t="s">
        <v>45</v>
      </c>
      <c r="Q78" s="16" t="s">
        <v>46</v>
      </c>
      <c r="R78" s="85">
        <f>SUM(R75:T76)-R77</f>
        <v>3500</v>
      </c>
      <c r="S78" s="86"/>
      <c r="T78" s="87"/>
      <c r="U78" s="88">
        <f>SUM(U75:W76)-U77</f>
        <v>3300</v>
      </c>
      <c r="V78" s="89"/>
      <c r="W78" s="90"/>
      <c r="X78" s="88">
        <f t="shared" ref="X78" si="93">R78-U78</f>
        <v>200</v>
      </c>
      <c r="Y78" s="89"/>
      <c r="Z78" s="90"/>
      <c r="AA78" s="91">
        <f t="shared" si="83"/>
        <v>6.0999999999999999E-2</v>
      </c>
      <c r="AB78" s="92"/>
      <c r="AC78" s="93"/>
      <c r="AD78" s="85">
        <f t="shared" ref="AD78" si="94">+R78</f>
        <v>3500</v>
      </c>
      <c r="AE78" s="86"/>
      <c r="AF78" s="87"/>
      <c r="AG78" s="94">
        <f>SUM(AG75:AI76)-AG77</f>
        <v>3800</v>
      </c>
      <c r="AH78" s="95"/>
      <c r="AI78" s="96"/>
      <c r="AJ78" s="88">
        <f t="shared" ref="AJ78" si="95">IF($O78="貸",AD78-AG78,IF($O78="借",-AD78+AG78,""))</f>
        <v>-300</v>
      </c>
      <c r="AK78" s="89"/>
      <c r="AL78" s="90"/>
      <c r="AM78" s="91">
        <f t="shared" si="86"/>
        <v>-7.9000000000000001E-2</v>
      </c>
      <c r="AN78" s="92"/>
      <c r="AO78" s="93"/>
      <c r="AP78" s="80" t="str">
        <f t="shared" si="81"/>
        <v>×</v>
      </c>
      <c r="AQ78" s="100"/>
      <c r="AR78" s="101"/>
      <c r="AS78" s="101"/>
      <c r="AT78" s="101"/>
      <c r="AU78" s="101"/>
      <c r="AV78" s="101"/>
      <c r="AW78" s="101"/>
      <c r="AX78" s="101"/>
      <c r="AY78" s="101"/>
      <c r="AZ78" s="102"/>
      <c r="BA78" s="188"/>
      <c r="BB78" s="189"/>
      <c r="BC78" s="189"/>
      <c r="BD78" s="189"/>
      <c r="BE78" s="189"/>
      <c r="BF78" s="189"/>
      <c r="BG78" s="189"/>
      <c r="BH78" s="189"/>
      <c r="BI78" s="190"/>
      <c r="BJ78" s="188"/>
      <c r="BK78" s="189"/>
      <c r="BL78" s="189"/>
      <c r="BM78" s="189"/>
      <c r="BN78" s="189"/>
      <c r="BO78" s="189"/>
      <c r="BP78" s="189"/>
      <c r="BQ78" s="189"/>
      <c r="BR78" s="190"/>
      <c r="BS78" s="188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90"/>
    </row>
    <row r="79" spans="4:83" ht="14.25" thickBot="1">
      <c r="D79" s="187"/>
      <c r="E79" s="18">
        <v>48</v>
      </c>
      <c r="F79" s="162" t="s">
        <v>90</v>
      </c>
      <c r="G79" s="163"/>
      <c r="H79" s="163"/>
      <c r="I79" s="163"/>
      <c r="J79" s="163"/>
      <c r="K79" s="163"/>
      <c r="L79" s="163"/>
      <c r="M79" s="163"/>
      <c r="N79" s="169"/>
      <c r="O79" s="25" t="s">
        <v>51</v>
      </c>
      <c r="Q79" s="16" t="s">
        <v>47</v>
      </c>
      <c r="R79" s="62"/>
      <c r="S79" s="183">
        <f>IF(OR(R$78=0,R$78=""),"",ROUND(R66/R$78,3))</f>
        <v>3.9E-2</v>
      </c>
      <c r="T79" s="184"/>
      <c r="U79" s="61"/>
      <c r="V79" s="195">
        <f>IF(OR(U$78=0,U$78=""),"",ROUND(U66/U$78,3))</f>
        <v>0.03</v>
      </c>
      <c r="W79" s="196"/>
      <c r="X79" s="61"/>
      <c r="Y79" s="195">
        <f>IF($O79="貸",S79-V79,IF($O79="借",V79-S79,""))</f>
        <v>9.0000000000000011E-3</v>
      </c>
      <c r="Z79" s="196"/>
      <c r="AD79" s="62"/>
      <c r="AE79" s="183">
        <f>IF(OR(AD$78=0,AD$78=""),"",ROUND(AD66/AD$78,3))</f>
        <v>3.9E-2</v>
      </c>
      <c r="AF79" s="184"/>
      <c r="AG79" s="64"/>
      <c r="AH79" s="191">
        <f>IF(OR(AG$78=0,AG$78=""),"",ROUND(AG66/AG$78,3))</f>
        <v>5.7000000000000002E-2</v>
      </c>
      <c r="AI79" s="192"/>
      <c r="AJ79" s="61"/>
      <c r="AK79" s="193">
        <f>IF($O79="貸",AE79-AH79,IF($O79="借",AH79-AE79,""))</f>
        <v>-1.8000000000000002E-2</v>
      </c>
      <c r="AL79" s="194"/>
      <c r="AP79" s="81" t="str">
        <f t="shared" ref="AP79" si="96">IF(AK79="","",IF(AK79&lt;=ROUND(-$CC$12/100,3),"×",IF(AK79&gt;=ROUND($CC$12/100,3),"○","")))</f>
        <v/>
      </c>
      <c r="AQ79" s="100"/>
      <c r="AR79" s="101"/>
      <c r="AS79" s="101"/>
      <c r="AT79" s="101"/>
      <c r="AU79" s="101"/>
      <c r="AV79" s="101"/>
      <c r="AW79" s="101"/>
      <c r="AX79" s="101"/>
      <c r="AY79" s="101"/>
      <c r="AZ79" s="102"/>
      <c r="BA79" s="188"/>
      <c r="BB79" s="189"/>
      <c r="BC79" s="189"/>
      <c r="BD79" s="189"/>
      <c r="BE79" s="189"/>
      <c r="BF79" s="189"/>
      <c r="BG79" s="189"/>
      <c r="BH79" s="189"/>
      <c r="BI79" s="190"/>
      <c r="BJ79" s="188"/>
      <c r="BK79" s="189"/>
      <c r="BL79" s="189"/>
      <c r="BM79" s="189"/>
      <c r="BN79" s="189"/>
      <c r="BO79" s="189"/>
      <c r="BP79" s="189"/>
      <c r="BQ79" s="189"/>
      <c r="BR79" s="190"/>
      <c r="BS79" s="188"/>
      <c r="BT79" s="189"/>
      <c r="BU79" s="189"/>
      <c r="BV79" s="189"/>
      <c r="BW79" s="189"/>
      <c r="BX79" s="189"/>
      <c r="BY79" s="189"/>
      <c r="BZ79" s="189"/>
      <c r="CA79" s="189"/>
      <c r="CB79" s="189"/>
      <c r="CC79" s="189"/>
      <c r="CD79" s="189"/>
      <c r="CE79" s="190"/>
    </row>
    <row r="80" spans="4:83" ht="14.25" thickBot="1">
      <c r="D80" t="s">
        <v>81</v>
      </c>
    </row>
    <row r="81" spans="4:83">
      <c r="D81" s="41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9"/>
    </row>
    <row r="82" spans="4:83">
      <c r="D82" s="10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2"/>
    </row>
    <row r="83" spans="4:83">
      <c r="D83" s="10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2"/>
    </row>
    <row r="84" spans="4:83">
      <c r="D84" s="10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2"/>
    </row>
    <row r="85" spans="4:83">
      <c r="D85" s="10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2"/>
    </row>
    <row r="86" spans="4:83" ht="14.25" thickBot="1"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5"/>
    </row>
  </sheetData>
  <mergeCells count="650">
    <mergeCell ref="BA79:BI79"/>
    <mergeCell ref="BJ79:BR79"/>
    <mergeCell ref="BS79:CE79"/>
    <mergeCell ref="AY6:BB6"/>
    <mergeCell ref="BE6:BF6"/>
    <mergeCell ref="BH6:BI6"/>
    <mergeCell ref="BA59:BI59"/>
    <mergeCell ref="BJ59:BR59"/>
    <mergeCell ref="BS59:CE59"/>
    <mergeCell ref="AQ64:AZ64"/>
    <mergeCell ref="BA64:BI64"/>
    <mergeCell ref="BJ64:BR64"/>
    <mergeCell ref="BS64:CE64"/>
    <mergeCell ref="AQ67:AZ67"/>
    <mergeCell ref="BA67:BI67"/>
    <mergeCell ref="BJ67:BR67"/>
    <mergeCell ref="BS67:CE67"/>
    <mergeCell ref="AQ29:AZ29"/>
    <mergeCell ref="BA29:BI29"/>
    <mergeCell ref="BJ29:BR29"/>
    <mergeCell ref="BS29:CE29"/>
    <mergeCell ref="AQ46:AZ46"/>
    <mergeCell ref="BA46:BI46"/>
    <mergeCell ref="BJ46:BR46"/>
    <mergeCell ref="BS46:CE46"/>
    <mergeCell ref="AQ51:AZ51"/>
    <mergeCell ref="BA51:BI51"/>
    <mergeCell ref="BJ51:BR51"/>
    <mergeCell ref="BS51:CE51"/>
    <mergeCell ref="S79:T79"/>
    <mergeCell ref="V79:W79"/>
    <mergeCell ref="Y79:Z79"/>
    <mergeCell ref="AE79:AF79"/>
    <mergeCell ref="AH79:AI79"/>
    <mergeCell ref="AK79:AL79"/>
    <mergeCell ref="AJ78:AL78"/>
    <mergeCell ref="AM78:AO78"/>
    <mergeCell ref="AQ78:AZ78"/>
    <mergeCell ref="AQ79:AZ79"/>
    <mergeCell ref="BA78:BI78"/>
    <mergeCell ref="BJ78:BR78"/>
    <mergeCell ref="BS78:CE78"/>
    <mergeCell ref="R78:T78"/>
    <mergeCell ref="U78:W78"/>
    <mergeCell ref="X78:Z78"/>
    <mergeCell ref="AA78:AC78"/>
    <mergeCell ref="AD78:AF78"/>
    <mergeCell ref="AG78:AI78"/>
    <mergeCell ref="AJ77:AL77"/>
    <mergeCell ref="AM77:AO77"/>
    <mergeCell ref="AQ77:AZ77"/>
    <mergeCell ref="BA77:BI77"/>
    <mergeCell ref="BJ77:BR77"/>
    <mergeCell ref="BS77:CE77"/>
    <mergeCell ref="R77:T77"/>
    <mergeCell ref="U77:W77"/>
    <mergeCell ref="X77:Z77"/>
    <mergeCell ref="AA77:AC77"/>
    <mergeCell ref="AD77:AF77"/>
    <mergeCell ref="AG77:AI77"/>
    <mergeCell ref="AJ76:AL76"/>
    <mergeCell ref="AM76:AO76"/>
    <mergeCell ref="AQ76:AZ76"/>
    <mergeCell ref="BA76:BI76"/>
    <mergeCell ref="BJ76:BR76"/>
    <mergeCell ref="BS76:CE76"/>
    <mergeCell ref="R76:T76"/>
    <mergeCell ref="U76:W76"/>
    <mergeCell ref="X76:Z76"/>
    <mergeCell ref="AA76:AC76"/>
    <mergeCell ref="AD76:AF76"/>
    <mergeCell ref="AG76:AI76"/>
    <mergeCell ref="AJ75:AL75"/>
    <mergeCell ref="AM75:AO75"/>
    <mergeCell ref="AQ75:AZ75"/>
    <mergeCell ref="BA75:BI75"/>
    <mergeCell ref="BJ75:BR75"/>
    <mergeCell ref="BS75:CE75"/>
    <mergeCell ref="R75:T75"/>
    <mergeCell ref="U75:W75"/>
    <mergeCell ref="X75:Z75"/>
    <mergeCell ref="AA75:AC75"/>
    <mergeCell ref="AD75:AF75"/>
    <mergeCell ref="AG75:AI75"/>
    <mergeCell ref="AJ73:AL73"/>
    <mergeCell ref="AM73:AO73"/>
    <mergeCell ref="AQ73:AZ73"/>
    <mergeCell ref="BA73:BI73"/>
    <mergeCell ref="BJ73:BR73"/>
    <mergeCell ref="BS73:CE73"/>
    <mergeCell ref="R73:T73"/>
    <mergeCell ref="U73:W73"/>
    <mergeCell ref="X73:Z73"/>
    <mergeCell ref="AA73:AC73"/>
    <mergeCell ref="AD73:AF73"/>
    <mergeCell ref="AG73:AI73"/>
    <mergeCell ref="AJ71:AL71"/>
    <mergeCell ref="AM71:AO71"/>
    <mergeCell ref="AQ71:AZ71"/>
    <mergeCell ref="BA71:BI71"/>
    <mergeCell ref="BJ71:BR71"/>
    <mergeCell ref="BS71:CE71"/>
    <mergeCell ref="R71:T71"/>
    <mergeCell ref="U71:W71"/>
    <mergeCell ref="X71:Z71"/>
    <mergeCell ref="AA71:AC71"/>
    <mergeCell ref="AD71:AF71"/>
    <mergeCell ref="AG71:AI71"/>
    <mergeCell ref="AJ70:AL70"/>
    <mergeCell ref="AM70:AO70"/>
    <mergeCell ref="AQ70:AZ70"/>
    <mergeCell ref="BA70:BI70"/>
    <mergeCell ref="BJ70:BR70"/>
    <mergeCell ref="BS70:CE70"/>
    <mergeCell ref="R70:T70"/>
    <mergeCell ref="U70:W70"/>
    <mergeCell ref="X70:Z70"/>
    <mergeCell ref="AA70:AC70"/>
    <mergeCell ref="AD70:AF70"/>
    <mergeCell ref="AG70:AI70"/>
    <mergeCell ref="AJ69:AL69"/>
    <mergeCell ref="AM69:AO69"/>
    <mergeCell ref="AQ69:AZ69"/>
    <mergeCell ref="BA69:BI69"/>
    <mergeCell ref="BJ69:BR69"/>
    <mergeCell ref="BS69:CE69"/>
    <mergeCell ref="R69:T69"/>
    <mergeCell ref="U69:W69"/>
    <mergeCell ref="X69:Z69"/>
    <mergeCell ref="AA69:AC69"/>
    <mergeCell ref="AD69:AF69"/>
    <mergeCell ref="AG69:AI69"/>
    <mergeCell ref="BJ66:BR66"/>
    <mergeCell ref="BS66:CE66"/>
    <mergeCell ref="R66:T66"/>
    <mergeCell ref="U66:W66"/>
    <mergeCell ref="X66:Z66"/>
    <mergeCell ref="AA66:AC66"/>
    <mergeCell ref="AD66:AF66"/>
    <mergeCell ref="AG66:AI66"/>
    <mergeCell ref="S67:T67"/>
    <mergeCell ref="V67:W67"/>
    <mergeCell ref="Y67:Z67"/>
    <mergeCell ref="AE67:AF67"/>
    <mergeCell ref="AH67:AI67"/>
    <mergeCell ref="AK67:AL67"/>
    <mergeCell ref="AJ66:AL66"/>
    <mergeCell ref="AM66:AO66"/>
    <mergeCell ref="AQ66:AZ66"/>
    <mergeCell ref="V64:W64"/>
    <mergeCell ref="Y64:Z64"/>
    <mergeCell ref="AE64:AF64"/>
    <mergeCell ref="AH64:AI64"/>
    <mergeCell ref="AK64:AL64"/>
    <mergeCell ref="AJ63:AL63"/>
    <mergeCell ref="AM63:AO63"/>
    <mergeCell ref="AQ63:AZ63"/>
    <mergeCell ref="BA66:BI66"/>
    <mergeCell ref="BA63:BI63"/>
    <mergeCell ref="BJ63:BR63"/>
    <mergeCell ref="BS63:CE63"/>
    <mergeCell ref="R63:T63"/>
    <mergeCell ref="U63:W63"/>
    <mergeCell ref="X63:Z63"/>
    <mergeCell ref="AA63:AC63"/>
    <mergeCell ref="AD63:AF63"/>
    <mergeCell ref="AG63:AI63"/>
    <mergeCell ref="AJ62:AL62"/>
    <mergeCell ref="AM62:AO62"/>
    <mergeCell ref="AQ62:AZ62"/>
    <mergeCell ref="BA62:BI62"/>
    <mergeCell ref="BJ62:BR62"/>
    <mergeCell ref="BS62:CE62"/>
    <mergeCell ref="R62:T62"/>
    <mergeCell ref="U62:W62"/>
    <mergeCell ref="X62:Z62"/>
    <mergeCell ref="AA62:AC62"/>
    <mergeCell ref="AD62:AF62"/>
    <mergeCell ref="AG62:AI62"/>
    <mergeCell ref="BA61:BI61"/>
    <mergeCell ref="BJ61:BR61"/>
    <mergeCell ref="BS61:CE61"/>
    <mergeCell ref="R61:T61"/>
    <mergeCell ref="U61:W61"/>
    <mergeCell ref="X61:Z61"/>
    <mergeCell ref="AA61:AC61"/>
    <mergeCell ref="AD61:AF61"/>
    <mergeCell ref="AG61:AI61"/>
    <mergeCell ref="V59:W59"/>
    <mergeCell ref="Y59:Z59"/>
    <mergeCell ref="AE59:AF59"/>
    <mergeCell ref="AH59:AI59"/>
    <mergeCell ref="AK59:AL59"/>
    <mergeCell ref="AJ58:AL58"/>
    <mergeCell ref="AM58:AO58"/>
    <mergeCell ref="AQ58:AZ58"/>
    <mergeCell ref="AJ61:AL61"/>
    <mergeCell ref="AM61:AO61"/>
    <mergeCell ref="AQ61:AZ61"/>
    <mergeCell ref="AQ59:AZ59"/>
    <mergeCell ref="BA58:BI58"/>
    <mergeCell ref="BJ58:BR58"/>
    <mergeCell ref="BS58:CE58"/>
    <mergeCell ref="R58:T58"/>
    <mergeCell ref="U58:W58"/>
    <mergeCell ref="X58:Z58"/>
    <mergeCell ref="AA58:AC58"/>
    <mergeCell ref="AD58:AF58"/>
    <mergeCell ref="AG58:AI58"/>
    <mergeCell ref="AJ56:AL56"/>
    <mergeCell ref="AM56:AO56"/>
    <mergeCell ref="AQ56:AZ56"/>
    <mergeCell ref="BA56:BI56"/>
    <mergeCell ref="BJ56:BR56"/>
    <mergeCell ref="BS56:CE56"/>
    <mergeCell ref="R56:T56"/>
    <mergeCell ref="U56:W56"/>
    <mergeCell ref="X56:Z56"/>
    <mergeCell ref="AA56:AC56"/>
    <mergeCell ref="AD56:AF56"/>
    <mergeCell ref="AG56:AI56"/>
    <mergeCell ref="BA53:BI53"/>
    <mergeCell ref="BJ53:BR53"/>
    <mergeCell ref="BS53:CE53"/>
    <mergeCell ref="AE54:AF54"/>
    <mergeCell ref="AH54:AI54"/>
    <mergeCell ref="AK54:AL54"/>
    <mergeCell ref="AA53:AC53"/>
    <mergeCell ref="AD53:AF53"/>
    <mergeCell ref="AG53:AI53"/>
    <mergeCell ref="AJ53:AL53"/>
    <mergeCell ref="AM53:AO53"/>
    <mergeCell ref="AQ53:AZ53"/>
    <mergeCell ref="AQ54:AZ54"/>
    <mergeCell ref="BA54:BI54"/>
    <mergeCell ref="BJ54:BR54"/>
    <mergeCell ref="BS54:CE54"/>
    <mergeCell ref="AQ50:AZ50"/>
    <mergeCell ref="BA50:BI50"/>
    <mergeCell ref="BJ50:BR50"/>
    <mergeCell ref="BS50:CE50"/>
    <mergeCell ref="R53:T53"/>
    <mergeCell ref="S54:T54"/>
    <mergeCell ref="U53:W53"/>
    <mergeCell ref="V54:W54"/>
    <mergeCell ref="X53:Z53"/>
    <mergeCell ref="Y54:Z54"/>
    <mergeCell ref="AJ50:AL50"/>
    <mergeCell ref="AM50:AO50"/>
    <mergeCell ref="S51:T51"/>
    <mergeCell ref="V51:W51"/>
    <mergeCell ref="Y51:Z51"/>
    <mergeCell ref="AE51:AF51"/>
    <mergeCell ref="AH51:AI51"/>
    <mergeCell ref="AK51:AL51"/>
    <mergeCell ref="R50:T50"/>
    <mergeCell ref="U50:W50"/>
    <mergeCell ref="X50:Z50"/>
    <mergeCell ref="AA50:AC50"/>
    <mergeCell ref="AD50:AF50"/>
    <mergeCell ref="AG50:AI50"/>
    <mergeCell ref="AJ48:AL48"/>
    <mergeCell ref="AM48:AO48"/>
    <mergeCell ref="AQ48:AZ48"/>
    <mergeCell ref="BA48:BI48"/>
    <mergeCell ref="BJ48:BR48"/>
    <mergeCell ref="BS48:CE48"/>
    <mergeCell ref="R48:T48"/>
    <mergeCell ref="U48:W48"/>
    <mergeCell ref="X48:Z48"/>
    <mergeCell ref="AA48:AC48"/>
    <mergeCell ref="AD48:AF48"/>
    <mergeCell ref="AG48:AI48"/>
    <mergeCell ref="AJ47:AL47"/>
    <mergeCell ref="AM47:AO47"/>
    <mergeCell ref="AQ47:AZ47"/>
    <mergeCell ref="BA47:BI47"/>
    <mergeCell ref="BJ47:BR47"/>
    <mergeCell ref="BS47:CE47"/>
    <mergeCell ref="R47:T47"/>
    <mergeCell ref="U47:W47"/>
    <mergeCell ref="X47:Z47"/>
    <mergeCell ref="AA47:AC47"/>
    <mergeCell ref="AD47:AF47"/>
    <mergeCell ref="AG47:AI47"/>
    <mergeCell ref="BS45:CE45"/>
    <mergeCell ref="BS44:CE44"/>
    <mergeCell ref="AQ45:AZ45"/>
    <mergeCell ref="AG44:AI44"/>
    <mergeCell ref="AJ44:AL44"/>
    <mergeCell ref="AM44:AO44"/>
    <mergeCell ref="AQ44:AZ44"/>
    <mergeCell ref="BA44:BI44"/>
    <mergeCell ref="BJ44:BR44"/>
    <mergeCell ref="V46:W46"/>
    <mergeCell ref="Y46:Z46"/>
    <mergeCell ref="AE46:AF46"/>
    <mergeCell ref="AH46:AI46"/>
    <mergeCell ref="AK46:AL46"/>
    <mergeCell ref="AD42:AF42"/>
    <mergeCell ref="AG42:AI42"/>
    <mergeCell ref="AJ42:AL42"/>
    <mergeCell ref="AM42:AO42"/>
    <mergeCell ref="AM43:AO43"/>
    <mergeCell ref="AA44:AC44"/>
    <mergeCell ref="AD44:AF44"/>
    <mergeCell ref="AJ36:AL36"/>
    <mergeCell ref="AM36:AO36"/>
    <mergeCell ref="BA45:BI45"/>
    <mergeCell ref="BJ45:BR45"/>
    <mergeCell ref="F36:N36"/>
    <mergeCell ref="R36:T36"/>
    <mergeCell ref="U36:W36"/>
    <mergeCell ref="X36:Z36"/>
    <mergeCell ref="AA36:AC36"/>
    <mergeCell ref="AD36:AF36"/>
    <mergeCell ref="AG36:AI36"/>
    <mergeCell ref="R45:T45"/>
    <mergeCell ref="U45:W45"/>
    <mergeCell ref="X45:Z45"/>
    <mergeCell ref="AA45:AC45"/>
    <mergeCell ref="AD45:AF45"/>
    <mergeCell ref="AG45:AI45"/>
    <mergeCell ref="AJ45:AL45"/>
    <mergeCell ref="AM45:AO45"/>
    <mergeCell ref="BJ42:BR42"/>
    <mergeCell ref="AQ42:AZ42"/>
    <mergeCell ref="BA42:BI42"/>
    <mergeCell ref="U44:W44"/>
    <mergeCell ref="X44:Z44"/>
    <mergeCell ref="R42:T42"/>
    <mergeCell ref="U42:W42"/>
    <mergeCell ref="X42:Z42"/>
    <mergeCell ref="AA42:AC42"/>
    <mergeCell ref="BJ41:BR41"/>
    <mergeCell ref="BS41:CE41"/>
    <mergeCell ref="R43:T43"/>
    <mergeCell ref="U43:W43"/>
    <mergeCell ref="X43:Z43"/>
    <mergeCell ref="AA43:AC43"/>
    <mergeCell ref="AD43:AF43"/>
    <mergeCell ref="AG43:AI43"/>
    <mergeCell ref="AJ43:AL43"/>
    <mergeCell ref="AQ43:AZ43"/>
    <mergeCell ref="BA43:BI43"/>
    <mergeCell ref="BJ43:BR43"/>
    <mergeCell ref="BS43:CE43"/>
    <mergeCell ref="BS42:CE42"/>
    <mergeCell ref="BJ39:BR39"/>
    <mergeCell ref="BS39:CE39"/>
    <mergeCell ref="R40:T40"/>
    <mergeCell ref="U40:W40"/>
    <mergeCell ref="X40:Z40"/>
    <mergeCell ref="AA40:AC40"/>
    <mergeCell ref="AD40:AF40"/>
    <mergeCell ref="BS40:CE40"/>
    <mergeCell ref="R41:T41"/>
    <mergeCell ref="U41:W41"/>
    <mergeCell ref="X41:Z41"/>
    <mergeCell ref="AA41:AC41"/>
    <mergeCell ref="AD41:AF41"/>
    <mergeCell ref="AG41:AI41"/>
    <mergeCell ref="AJ41:AL41"/>
    <mergeCell ref="AM41:AO41"/>
    <mergeCell ref="AQ41:AZ41"/>
    <mergeCell ref="AG40:AI40"/>
    <mergeCell ref="AJ40:AL40"/>
    <mergeCell ref="AM40:AO40"/>
    <mergeCell ref="AQ40:AZ40"/>
    <mergeCell ref="BA40:BI40"/>
    <mergeCell ref="BJ40:BR40"/>
    <mergeCell ref="BA41:BI41"/>
    <mergeCell ref="U39:W39"/>
    <mergeCell ref="X39:Z39"/>
    <mergeCell ref="AA39:AC39"/>
    <mergeCell ref="AD39:AF39"/>
    <mergeCell ref="AG39:AI39"/>
    <mergeCell ref="AJ39:AL39"/>
    <mergeCell ref="AM39:AO39"/>
    <mergeCell ref="AQ39:AZ39"/>
    <mergeCell ref="BA39:BI39"/>
    <mergeCell ref="U37:W37"/>
    <mergeCell ref="X37:Z37"/>
    <mergeCell ref="AA37:AC37"/>
    <mergeCell ref="AD37:AF37"/>
    <mergeCell ref="BS37:CE37"/>
    <mergeCell ref="R38:T38"/>
    <mergeCell ref="U38:W38"/>
    <mergeCell ref="X38:Z38"/>
    <mergeCell ref="AA38:AC38"/>
    <mergeCell ref="AD38:AF38"/>
    <mergeCell ref="AG38:AI38"/>
    <mergeCell ref="AJ38:AL38"/>
    <mergeCell ref="AM38:AO38"/>
    <mergeCell ref="AQ38:AZ38"/>
    <mergeCell ref="AG37:AI37"/>
    <mergeCell ref="AJ37:AL37"/>
    <mergeCell ref="AM37:AO37"/>
    <mergeCell ref="AQ37:AZ37"/>
    <mergeCell ref="BA37:BI37"/>
    <mergeCell ref="BJ37:BR37"/>
    <mergeCell ref="BA38:BI38"/>
    <mergeCell ref="BJ38:BR38"/>
    <mergeCell ref="BS38:CE38"/>
    <mergeCell ref="BA35:BI35"/>
    <mergeCell ref="BJ35:BR35"/>
    <mergeCell ref="BS35:CE35"/>
    <mergeCell ref="U34:W34"/>
    <mergeCell ref="X34:Z34"/>
    <mergeCell ref="AA34:AC34"/>
    <mergeCell ref="AD34:AF34"/>
    <mergeCell ref="AG34:AI34"/>
    <mergeCell ref="AJ34:AL34"/>
    <mergeCell ref="AM34:AO34"/>
    <mergeCell ref="AQ34:AZ34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AQ35:AZ35"/>
    <mergeCell ref="AQ33:AZ33"/>
    <mergeCell ref="AM32:AO32"/>
    <mergeCell ref="AQ32:AZ32"/>
    <mergeCell ref="BA32:BI32"/>
    <mergeCell ref="BJ32:BR32"/>
    <mergeCell ref="BS32:CE32"/>
    <mergeCell ref="BA34:BI34"/>
    <mergeCell ref="BJ34:BR34"/>
    <mergeCell ref="BS34:CE34"/>
    <mergeCell ref="R33:T33"/>
    <mergeCell ref="U33:W33"/>
    <mergeCell ref="X33:Z33"/>
    <mergeCell ref="AA33:AC33"/>
    <mergeCell ref="AD33:AF33"/>
    <mergeCell ref="BS33:CE33"/>
    <mergeCell ref="BA33:BI33"/>
    <mergeCell ref="BJ33:BR33"/>
    <mergeCell ref="AH29:AI29"/>
    <mergeCell ref="AK29:AL29"/>
    <mergeCell ref="R32:T32"/>
    <mergeCell ref="U32:W32"/>
    <mergeCell ref="X32:Z32"/>
    <mergeCell ref="AA32:AC32"/>
    <mergeCell ref="AD32:AF32"/>
    <mergeCell ref="AG32:AI32"/>
    <mergeCell ref="AJ32:AL32"/>
    <mergeCell ref="S29:T29"/>
    <mergeCell ref="V29:W29"/>
    <mergeCell ref="Y29:Z29"/>
    <mergeCell ref="AE29:AF29"/>
    <mergeCell ref="AG33:AI33"/>
    <mergeCell ref="AJ33:AL33"/>
    <mergeCell ref="AM33:AO33"/>
    <mergeCell ref="AJ28:AL28"/>
    <mergeCell ref="AM28:AO28"/>
    <mergeCell ref="AQ28:AZ28"/>
    <mergeCell ref="BA28:BI28"/>
    <mergeCell ref="BJ28:BR28"/>
    <mergeCell ref="BS28:CE28"/>
    <mergeCell ref="R28:T28"/>
    <mergeCell ref="U28:W28"/>
    <mergeCell ref="X28:Z28"/>
    <mergeCell ref="AA28:AC28"/>
    <mergeCell ref="AD28:AF28"/>
    <mergeCell ref="AG28:AI28"/>
    <mergeCell ref="AJ26:AL26"/>
    <mergeCell ref="AM26:AO26"/>
    <mergeCell ref="AQ26:AZ26"/>
    <mergeCell ref="BA26:BI26"/>
    <mergeCell ref="BJ26:BR26"/>
    <mergeCell ref="BS26:CE26"/>
    <mergeCell ref="R26:T26"/>
    <mergeCell ref="U26:W26"/>
    <mergeCell ref="X26:Z26"/>
    <mergeCell ref="AA26:AC26"/>
    <mergeCell ref="AD26:AF26"/>
    <mergeCell ref="AG26:AI26"/>
    <mergeCell ref="AJ25:AL25"/>
    <mergeCell ref="AM25:AO25"/>
    <mergeCell ref="AQ25:AZ25"/>
    <mergeCell ref="BA25:BI25"/>
    <mergeCell ref="BJ25:BR25"/>
    <mergeCell ref="BS25:CE25"/>
    <mergeCell ref="R25:T25"/>
    <mergeCell ref="U25:W25"/>
    <mergeCell ref="X25:Z25"/>
    <mergeCell ref="AA25:AC25"/>
    <mergeCell ref="AD25:AF25"/>
    <mergeCell ref="AG25:AI25"/>
    <mergeCell ref="AJ23:AL23"/>
    <mergeCell ref="AM23:AO23"/>
    <mergeCell ref="AQ23:AZ23"/>
    <mergeCell ref="BA23:BI23"/>
    <mergeCell ref="BJ23:BR23"/>
    <mergeCell ref="BS23:CE23"/>
    <mergeCell ref="R23:T23"/>
    <mergeCell ref="U23:W23"/>
    <mergeCell ref="X23:Z23"/>
    <mergeCell ref="AA23:AC23"/>
    <mergeCell ref="AD23:AF23"/>
    <mergeCell ref="AG23:AI23"/>
    <mergeCell ref="AM21:AO21"/>
    <mergeCell ref="AQ21:AZ21"/>
    <mergeCell ref="BA21:BI21"/>
    <mergeCell ref="BJ21:BR21"/>
    <mergeCell ref="BS21:CE21"/>
    <mergeCell ref="AQ18:AZ18"/>
    <mergeCell ref="BA18:BI18"/>
    <mergeCell ref="BJ18:BR18"/>
    <mergeCell ref="BS18:CE18"/>
    <mergeCell ref="BA20:BI20"/>
    <mergeCell ref="BJ20:BR20"/>
    <mergeCell ref="BS20:CE20"/>
    <mergeCell ref="BA19:BI19"/>
    <mergeCell ref="BJ19:BR19"/>
    <mergeCell ref="BS19:CE19"/>
    <mergeCell ref="U21:W21"/>
    <mergeCell ref="X21:Z21"/>
    <mergeCell ref="AA21:AC21"/>
    <mergeCell ref="AD21:AF21"/>
    <mergeCell ref="AG21:AI21"/>
    <mergeCell ref="D18:D79"/>
    <mergeCell ref="AP14:BR14"/>
    <mergeCell ref="R18:T18"/>
    <mergeCell ref="U18:W18"/>
    <mergeCell ref="X18:Z18"/>
    <mergeCell ref="AA18:AC18"/>
    <mergeCell ref="AD18:AF18"/>
    <mergeCell ref="AG18:AI18"/>
    <mergeCell ref="AJ18:AL18"/>
    <mergeCell ref="AM18:AO18"/>
    <mergeCell ref="F79:N79"/>
    <mergeCell ref="F43:N43"/>
    <mergeCell ref="F45:N45"/>
    <mergeCell ref="F46:N46"/>
    <mergeCell ref="F51:N51"/>
    <mergeCell ref="F64:N64"/>
    <mergeCell ref="F59:N59"/>
    <mergeCell ref="F67:N67"/>
    <mergeCell ref="AJ21:AL21"/>
    <mergeCell ref="F73:N73"/>
    <mergeCell ref="F75:N75"/>
    <mergeCell ref="F76:N76"/>
    <mergeCell ref="F77:N77"/>
    <mergeCell ref="F78:N78"/>
    <mergeCell ref="F62:N62"/>
    <mergeCell ref="F63:N63"/>
    <mergeCell ref="F66:N66"/>
    <mergeCell ref="R21:T21"/>
    <mergeCell ref="R34:T34"/>
    <mergeCell ref="R37:T37"/>
    <mergeCell ref="R39:T39"/>
    <mergeCell ref="R44:T44"/>
    <mergeCell ref="S46:T46"/>
    <mergeCell ref="S59:T59"/>
    <mergeCell ref="S64:T64"/>
    <mergeCell ref="F69:N69"/>
    <mergeCell ref="F70:N70"/>
    <mergeCell ref="F50:N50"/>
    <mergeCell ref="F53:N53"/>
    <mergeCell ref="F54:N54"/>
    <mergeCell ref="F56:N56"/>
    <mergeCell ref="F58:N58"/>
    <mergeCell ref="F61:N61"/>
    <mergeCell ref="F71:N71"/>
    <mergeCell ref="F18:N18"/>
    <mergeCell ref="F21:N21"/>
    <mergeCell ref="F48:N48"/>
    <mergeCell ref="F26:N26"/>
    <mergeCell ref="F33:N33"/>
    <mergeCell ref="F34:N34"/>
    <mergeCell ref="F35:N35"/>
    <mergeCell ref="F38:N38"/>
    <mergeCell ref="F39:N39"/>
    <mergeCell ref="F40:N40"/>
    <mergeCell ref="F41:N41"/>
    <mergeCell ref="F44:N44"/>
    <mergeCell ref="F47:N47"/>
    <mergeCell ref="F23:N23"/>
    <mergeCell ref="F25:N25"/>
    <mergeCell ref="F28:N28"/>
    <mergeCell ref="F29:N29"/>
    <mergeCell ref="F31:N31"/>
    <mergeCell ref="F32:N32"/>
    <mergeCell ref="F20:N20"/>
    <mergeCell ref="F19:N19"/>
    <mergeCell ref="F37:N37"/>
    <mergeCell ref="F42:N42"/>
    <mergeCell ref="BS14:CE16"/>
    <mergeCell ref="F14:N16"/>
    <mergeCell ref="E14:E16"/>
    <mergeCell ref="D14:D16"/>
    <mergeCell ref="Q14:Q16"/>
    <mergeCell ref="P14:P16"/>
    <mergeCell ref="AP15:AP16"/>
    <mergeCell ref="O14:O16"/>
    <mergeCell ref="BA15:BR15"/>
    <mergeCell ref="BA16:BI16"/>
    <mergeCell ref="BJ16:BR16"/>
    <mergeCell ref="AQ15:AZ16"/>
    <mergeCell ref="AD14:AO14"/>
    <mergeCell ref="AD15:AF15"/>
    <mergeCell ref="AG15:AI15"/>
    <mergeCell ref="AJ15:AL15"/>
    <mergeCell ref="AM15:AO15"/>
    <mergeCell ref="R15:T15"/>
    <mergeCell ref="U15:W15"/>
    <mergeCell ref="X15:Z15"/>
    <mergeCell ref="AA15:AC15"/>
    <mergeCell ref="R14:AC14"/>
    <mergeCell ref="Z12:AK12"/>
    <mergeCell ref="BB12:BH12"/>
    <mergeCell ref="Z10:AB10"/>
    <mergeCell ref="AX2:AY2"/>
    <mergeCell ref="CC12:CD12"/>
    <mergeCell ref="AS6:AT6"/>
    <mergeCell ref="AJ6:AM6"/>
    <mergeCell ref="BZ2:CE2"/>
    <mergeCell ref="BZ4:CC4"/>
    <mergeCell ref="BZ6:CA6"/>
    <mergeCell ref="CC6:CD6"/>
    <mergeCell ref="Z6:AA6"/>
    <mergeCell ref="AP6:AQ6"/>
    <mergeCell ref="AJ8:AK8"/>
    <mergeCell ref="AJ10:AK10"/>
    <mergeCell ref="AV8:AY8"/>
    <mergeCell ref="BA8:BB8"/>
    <mergeCell ref="BD8:BE8"/>
    <mergeCell ref="R20:T20"/>
    <mergeCell ref="U20:W20"/>
    <mergeCell ref="X20:Z20"/>
    <mergeCell ref="AA20:AC20"/>
    <mergeCell ref="AD20:AF20"/>
    <mergeCell ref="AG20:AI20"/>
    <mergeCell ref="AJ20:AL20"/>
    <mergeCell ref="AM20:AO20"/>
    <mergeCell ref="AQ20:AZ20"/>
    <mergeCell ref="R19:T19"/>
    <mergeCell ref="U19:W19"/>
    <mergeCell ref="X19:Z19"/>
    <mergeCell ref="AA19:AC19"/>
    <mergeCell ref="AD19:AF19"/>
    <mergeCell ref="AG19:AI19"/>
    <mergeCell ref="AJ19:AL19"/>
    <mergeCell ref="AM19:AO19"/>
    <mergeCell ref="AQ19:AZ19"/>
  </mergeCells>
  <phoneticPr fontId="1"/>
  <printOptions horizontalCentered="1"/>
  <pageMargins left="0.19685039370078741" right="0.19685039370078741" top="0.23622047244094491" bottom="0.23622047244094491" header="0.19685039370078741" footer="0.19685039370078741"/>
  <pageSetup paperSize="8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M93"/>
  <sheetViews>
    <sheetView tabSelected="1" topLeftCell="C5" workbookViewId="0">
      <pane xSplit="15" ySplit="13" topLeftCell="R18" activePane="bottomRight" state="frozen"/>
      <selection activeCell="C5" sqref="C5"/>
      <selection pane="topRight" activeCell="R5" sqref="R5"/>
      <selection pane="bottomLeft" activeCell="C18" sqref="C18"/>
      <selection pane="bottomRight" activeCell="C6" sqref="C6"/>
    </sheetView>
  </sheetViews>
  <sheetFormatPr defaultRowHeight="13.5"/>
  <cols>
    <col min="1" max="3" width="3" customWidth="1"/>
    <col min="4" max="4" width="4.25" customWidth="1"/>
    <col min="5" max="5" width="4.125" customWidth="1"/>
    <col min="6" max="7" width="3" customWidth="1"/>
    <col min="8" max="8" width="4.75" customWidth="1"/>
    <col min="9" max="9" width="4.5" customWidth="1"/>
    <col min="10" max="10" width="4" customWidth="1"/>
    <col min="11" max="11" width="3.75" customWidth="1"/>
    <col min="12" max="15" width="3" customWidth="1"/>
    <col min="16" max="16" width="4.25" customWidth="1"/>
    <col min="17" max="41" width="3" customWidth="1"/>
    <col min="42" max="42" width="4.625" customWidth="1"/>
    <col min="43" max="173" width="3" customWidth="1"/>
  </cols>
  <sheetData>
    <row r="1" spans="4:116" ht="14.25" thickBot="1"/>
    <row r="2" spans="4:116" ht="24.75" thickBot="1">
      <c r="D2" s="7" t="s">
        <v>116</v>
      </c>
      <c r="AW2" s="7" t="s">
        <v>73</v>
      </c>
      <c r="AX2" s="112">
        <f>+AJ8</f>
        <v>5</v>
      </c>
      <c r="AY2" s="112"/>
      <c r="AZ2" s="7" t="s">
        <v>64</v>
      </c>
      <c r="BB2" s="7" t="s">
        <v>74</v>
      </c>
      <c r="BC2" s="7"/>
      <c r="BD2" s="7"/>
      <c r="BE2" s="7"/>
      <c r="CW2" t="s">
        <v>82</v>
      </c>
      <c r="CZ2" t="s">
        <v>4</v>
      </c>
      <c r="DA2" s="117" t="s">
        <v>83</v>
      </c>
      <c r="DB2" s="118"/>
      <c r="DC2" s="118"/>
      <c r="DD2" s="118"/>
      <c r="DE2" s="118"/>
      <c r="DF2" s="118"/>
      <c r="DG2" s="118"/>
      <c r="DH2" s="119"/>
    </row>
    <row r="3" spans="4:116" ht="8.4499999999999993" customHeight="1" thickBot="1"/>
    <row r="4" spans="4:116" ht="14.25" thickBot="1">
      <c r="D4" s="1" t="s">
        <v>0</v>
      </c>
      <c r="X4" s="2" t="s">
        <v>4</v>
      </c>
      <c r="Y4" s="1" t="s">
        <v>5</v>
      </c>
      <c r="CW4" t="s">
        <v>85</v>
      </c>
      <c r="CZ4" t="s">
        <v>4</v>
      </c>
      <c r="DA4" s="117">
        <v>2016</v>
      </c>
      <c r="DB4" s="118"/>
      <c r="DC4" s="118"/>
      <c r="DD4" s="119"/>
      <c r="DE4" t="s">
        <v>69</v>
      </c>
      <c r="DG4" s="117">
        <v>6</v>
      </c>
      <c r="DH4" s="119"/>
      <c r="DI4" t="s">
        <v>64</v>
      </c>
      <c r="DJ4" s="117">
        <v>15</v>
      </c>
      <c r="DK4" s="119"/>
      <c r="DL4" t="s">
        <v>78</v>
      </c>
    </row>
    <row r="5" spans="4:116" ht="7.15" customHeight="1" thickBot="1">
      <c r="D5" s="1"/>
      <c r="X5" s="2"/>
      <c r="Y5" s="1"/>
    </row>
    <row r="6" spans="4:116" ht="14.25" thickBot="1">
      <c r="D6" s="1" t="s">
        <v>1</v>
      </c>
      <c r="X6" s="2" t="s">
        <v>4</v>
      </c>
      <c r="Y6" s="1" t="s">
        <v>62</v>
      </c>
      <c r="Z6" s="117">
        <v>12</v>
      </c>
      <c r="AA6" s="119"/>
      <c r="AB6" t="s">
        <v>63</v>
      </c>
      <c r="AE6" s="1" t="s">
        <v>80</v>
      </c>
      <c r="AH6" s="2" t="s">
        <v>4</v>
      </c>
      <c r="AI6" s="1"/>
      <c r="AJ6" s="117">
        <v>2016</v>
      </c>
      <c r="AK6" s="118"/>
      <c r="AL6" s="118"/>
      <c r="AM6" s="119"/>
      <c r="AN6" t="s">
        <v>69</v>
      </c>
      <c r="AP6" s="117">
        <v>4</v>
      </c>
      <c r="AQ6" s="119"/>
      <c r="AR6" t="s">
        <v>64</v>
      </c>
      <c r="AT6" s="115">
        <v>1</v>
      </c>
      <c r="AU6" s="116"/>
      <c r="AV6" t="s">
        <v>78</v>
      </c>
      <c r="AX6" s="35" t="s">
        <v>79</v>
      </c>
      <c r="AZ6" s="117">
        <v>2017</v>
      </c>
      <c r="BA6" s="118"/>
      <c r="BB6" s="118"/>
      <c r="BC6" s="119"/>
      <c r="BD6" t="s">
        <v>69</v>
      </c>
      <c r="BF6" s="117">
        <v>3</v>
      </c>
      <c r="BG6" s="119"/>
      <c r="BH6" t="s">
        <v>64</v>
      </c>
      <c r="BI6" s="115">
        <v>31</v>
      </c>
      <c r="BJ6" s="116"/>
      <c r="BK6" t="s">
        <v>78</v>
      </c>
      <c r="DL6" s="26"/>
    </row>
    <row r="7" spans="4:116" ht="6" customHeight="1" thickBot="1">
      <c r="D7" s="1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4:116" ht="21.75" thickBot="1">
      <c r="D8" s="1" t="s">
        <v>66</v>
      </c>
      <c r="X8" s="2" t="s">
        <v>4</v>
      </c>
      <c r="Y8" s="36">
        <v>1</v>
      </c>
      <c r="Z8" s="38" t="str">
        <f>IF(Y8=1,"上期",IF(Y8=2,"下期",""))</f>
        <v>上期</v>
      </c>
      <c r="AA8" s="39"/>
      <c r="AB8" s="40"/>
      <c r="AE8" s="1" t="s">
        <v>65</v>
      </c>
      <c r="AH8" s="2" t="s">
        <v>4</v>
      </c>
      <c r="AJ8" s="120">
        <v>5</v>
      </c>
      <c r="AK8" s="121"/>
      <c r="AL8" t="s">
        <v>64</v>
      </c>
      <c r="AN8" s="1" t="s">
        <v>2</v>
      </c>
      <c r="AR8" s="2" t="s">
        <v>4</v>
      </c>
      <c r="AS8" s="2"/>
      <c r="AT8" s="2"/>
      <c r="AU8" s="2"/>
      <c r="AV8" s="117">
        <v>2017</v>
      </c>
      <c r="AW8" s="118"/>
      <c r="AX8" s="118"/>
      <c r="AY8" s="119"/>
      <c r="AZ8" t="s">
        <v>69</v>
      </c>
      <c r="BA8" s="113">
        <f>+AJ8</f>
        <v>5</v>
      </c>
      <c r="BB8" s="114"/>
      <c r="BC8" t="s">
        <v>64</v>
      </c>
      <c r="BD8" s="122" t="str">
        <f>IF(OR(AJ8=4,AJ8=6),"30",IF(OR(AJ8=9,AJ8=11),"30",IF(OR(AJ8=5,AJ8=7),"31",IF(OR(AJ8=8,AJ8=10),"31",IF(OR(AJ8=12,AJ8=1),"31",IF(AJ8=2,"28",""))))))</f>
        <v>31</v>
      </c>
      <c r="BE8" s="123"/>
      <c r="BF8" t="s">
        <v>70</v>
      </c>
      <c r="BN8" s="74"/>
    </row>
    <row r="9" spans="4:116" ht="4.1500000000000004" customHeight="1" thickBot="1"/>
    <row r="10" spans="4:116" ht="19.5" thickBot="1">
      <c r="D10" s="1" t="s">
        <v>68</v>
      </c>
      <c r="X10" s="2" t="s">
        <v>4</v>
      </c>
      <c r="Y10" s="36">
        <v>1</v>
      </c>
      <c r="Z10" s="106" t="str">
        <f>IF(Y10=1,"発生",IF(Y10=2,"累計",""))</f>
        <v>発生</v>
      </c>
      <c r="AA10" s="107"/>
      <c r="AB10" s="108"/>
      <c r="AE10" s="1" t="s">
        <v>3</v>
      </c>
      <c r="AH10" s="2" t="s">
        <v>4</v>
      </c>
      <c r="AI10" s="1"/>
      <c r="AJ10" s="106">
        <f>IF((AJ8-AP6)&gt;=0,AJ8-AP6+1,12-AP6+1+AJ8)</f>
        <v>2</v>
      </c>
      <c r="AK10" s="108"/>
      <c r="AL10" t="s">
        <v>67</v>
      </c>
    </row>
    <row r="11" spans="4:116" ht="4.1500000000000004" customHeight="1" thickBot="1"/>
    <row r="12" spans="4:116" ht="23.45" customHeight="1" thickBot="1">
      <c r="D12" s="1" t="s">
        <v>71</v>
      </c>
      <c r="X12" s="2" t="s">
        <v>4</v>
      </c>
      <c r="Y12" s="37">
        <v>1</v>
      </c>
      <c r="Z12" s="103" t="str">
        <f>IF(Y12=1,"月次損益",IF(Y12=2,"上期着地予想",IF(Y12=3,"通期着地予想","")))</f>
        <v>月次損益</v>
      </c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5"/>
      <c r="AN12" s="1" t="s">
        <v>72</v>
      </c>
      <c r="AZ12" s="2" t="s">
        <v>4</v>
      </c>
      <c r="BA12" s="36">
        <v>2</v>
      </c>
      <c r="BB12" s="106" t="str">
        <f>IF(BA12=1,"全社",IF(BA12=2,"部門別",""))</f>
        <v>部門別</v>
      </c>
      <c r="BC12" s="107"/>
      <c r="BD12" s="107"/>
      <c r="BE12" s="107"/>
      <c r="BF12" s="107"/>
      <c r="BG12" s="107"/>
      <c r="BH12" s="108"/>
      <c r="DB12" t="s">
        <v>76</v>
      </c>
      <c r="DG12" s="113">
        <v>5</v>
      </c>
      <c r="DH12" s="114"/>
      <c r="DI12" t="s">
        <v>18</v>
      </c>
      <c r="DL12" s="26"/>
    </row>
    <row r="13" spans="4:116" ht="18.600000000000001" customHeight="1" thickBot="1"/>
    <row r="14" spans="4:116" ht="19.899999999999999" customHeight="1" thickBot="1">
      <c r="D14" s="142" t="s">
        <v>19</v>
      </c>
      <c r="E14" s="142" t="s">
        <v>15</v>
      </c>
      <c r="F14" s="115" t="s">
        <v>127</v>
      </c>
      <c r="G14" s="277"/>
      <c r="H14" s="277"/>
      <c r="I14" s="277"/>
      <c r="J14" s="277"/>
      <c r="K14" s="277"/>
      <c r="L14" s="277"/>
      <c r="M14" s="277"/>
      <c r="N14" s="116"/>
      <c r="O14" s="145" t="s">
        <v>61</v>
      </c>
      <c r="P14" s="148" t="s">
        <v>17</v>
      </c>
      <c r="Q14" s="145" t="s">
        <v>16</v>
      </c>
      <c r="R14" s="268" t="s">
        <v>133</v>
      </c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5"/>
      <c r="AD14" s="315" t="s">
        <v>122</v>
      </c>
      <c r="AE14" s="316"/>
      <c r="AF14" s="316"/>
      <c r="AG14" s="316"/>
      <c r="AH14" s="316"/>
      <c r="AI14" s="317"/>
      <c r="AJ14" s="315" t="s">
        <v>120</v>
      </c>
      <c r="AK14" s="316"/>
      <c r="AL14" s="316"/>
      <c r="AM14" s="316"/>
      <c r="AN14" s="316"/>
      <c r="AO14" s="317"/>
      <c r="AP14" s="268" t="s">
        <v>162</v>
      </c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70"/>
      <c r="BB14" s="268" t="s">
        <v>163</v>
      </c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70"/>
      <c r="BN14" s="268" t="s">
        <v>164</v>
      </c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70"/>
      <c r="BZ14" s="268" t="s">
        <v>165</v>
      </c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70"/>
      <c r="CL14" s="268" t="s">
        <v>166</v>
      </c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70"/>
      <c r="CX14" s="329" t="s">
        <v>121</v>
      </c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30"/>
    </row>
    <row r="15" spans="4:116" ht="19.899999999999999" customHeight="1" thickBot="1">
      <c r="D15" s="290"/>
      <c r="E15" s="291"/>
      <c r="F15" s="115" t="s">
        <v>126</v>
      </c>
      <c r="G15" s="277"/>
      <c r="H15" s="277"/>
      <c r="I15" s="277"/>
      <c r="J15" s="277"/>
      <c r="K15" s="277"/>
      <c r="L15" s="277"/>
      <c r="M15" s="277"/>
      <c r="N15" s="116"/>
      <c r="O15" s="292"/>
      <c r="P15" s="149"/>
      <c r="Q15" s="146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281"/>
      <c r="AE15" s="282"/>
      <c r="AF15" s="282"/>
      <c r="AG15" s="282"/>
      <c r="AH15" s="282"/>
      <c r="AI15" s="283"/>
      <c r="AJ15" s="281"/>
      <c r="AK15" s="282"/>
      <c r="AL15" s="282"/>
      <c r="AM15" s="282"/>
      <c r="AN15" s="282"/>
      <c r="AO15" s="283"/>
      <c r="AP15" s="107" t="s">
        <v>130</v>
      </c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8"/>
      <c r="BB15" s="107" t="s">
        <v>130</v>
      </c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8"/>
      <c r="BN15" s="107" t="s">
        <v>130</v>
      </c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8"/>
      <c r="BZ15" s="107" t="s">
        <v>131</v>
      </c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8"/>
      <c r="CL15" s="297" t="s">
        <v>132</v>
      </c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8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8"/>
    </row>
    <row r="16" spans="4:116" ht="13.9" customHeight="1">
      <c r="D16" s="143"/>
      <c r="E16" s="127"/>
      <c r="F16" s="278" t="s">
        <v>128</v>
      </c>
      <c r="G16" s="279"/>
      <c r="H16" s="279"/>
      <c r="I16" s="279"/>
      <c r="J16" s="279"/>
      <c r="K16" s="279"/>
      <c r="L16" s="279"/>
      <c r="M16" s="279"/>
      <c r="N16" s="280"/>
      <c r="O16" s="292"/>
      <c r="P16" s="149"/>
      <c r="Q16" s="146"/>
      <c r="R16" s="318" t="s">
        <v>153</v>
      </c>
      <c r="S16" s="319"/>
      <c r="T16" s="320"/>
      <c r="U16" s="250" t="s">
        <v>161</v>
      </c>
      <c r="V16" s="251"/>
      <c r="W16" s="252"/>
      <c r="X16" s="124" t="s">
        <v>118</v>
      </c>
      <c r="Y16" s="125"/>
      <c r="Z16" s="126"/>
      <c r="AA16" s="324" t="s">
        <v>117</v>
      </c>
      <c r="AB16" s="325"/>
      <c r="AC16" s="142" t="s">
        <v>119</v>
      </c>
      <c r="AD16" s="271" t="s">
        <v>6</v>
      </c>
      <c r="AE16" s="272"/>
      <c r="AF16" s="273"/>
      <c r="AG16" s="250" t="s">
        <v>11</v>
      </c>
      <c r="AH16" s="251"/>
      <c r="AI16" s="252"/>
      <c r="AJ16" s="271" t="s">
        <v>6</v>
      </c>
      <c r="AK16" s="272"/>
      <c r="AL16" s="273"/>
      <c r="AM16" s="250" t="s">
        <v>11</v>
      </c>
      <c r="AN16" s="251"/>
      <c r="AO16" s="252"/>
      <c r="AP16" s="271" t="s">
        <v>6</v>
      </c>
      <c r="AQ16" s="272"/>
      <c r="AR16" s="273"/>
      <c r="AS16" s="250" t="s">
        <v>11</v>
      </c>
      <c r="AT16" s="251"/>
      <c r="AU16" s="252"/>
      <c r="AV16" s="256" t="s">
        <v>118</v>
      </c>
      <c r="AW16" s="257"/>
      <c r="AX16" s="258"/>
      <c r="AY16" s="262" t="s">
        <v>117</v>
      </c>
      <c r="AZ16" s="263"/>
      <c r="BA16" s="266" t="s">
        <v>119</v>
      </c>
      <c r="BB16" s="271" t="s">
        <v>6</v>
      </c>
      <c r="BC16" s="272"/>
      <c r="BD16" s="273"/>
      <c r="BE16" s="250" t="s">
        <v>11</v>
      </c>
      <c r="BF16" s="251"/>
      <c r="BG16" s="252"/>
      <c r="BH16" s="256" t="s">
        <v>118</v>
      </c>
      <c r="BI16" s="257"/>
      <c r="BJ16" s="258"/>
      <c r="BK16" s="262" t="s">
        <v>117</v>
      </c>
      <c r="BL16" s="263"/>
      <c r="BM16" s="266" t="s">
        <v>119</v>
      </c>
      <c r="BN16" s="271" t="s">
        <v>6</v>
      </c>
      <c r="BO16" s="272"/>
      <c r="BP16" s="273"/>
      <c r="BQ16" s="250" t="s">
        <v>11</v>
      </c>
      <c r="BR16" s="251"/>
      <c r="BS16" s="252"/>
      <c r="BT16" s="256" t="s">
        <v>118</v>
      </c>
      <c r="BU16" s="257"/>
      <c r="BV16" s="258"/>
      <c r="BW16" s="262" t="s">
        <v>117</v>
      </c>
      <c r="BX16" s="263"/>
      <c r="BY16" s="266" t="s">
        <v>119</v>
      </c>
      <c r="BZ16" s="271" t="s">
        <v>6</v>
      </c>
      <c r="CA16" s="272"/>
      <c r="CB16" s="273"/>
      <c r="CC16" s="250" t="s">
        <v>161</v>
      </c>
      <c r="CD16" s="251"/>
      <c r="CE16" s="252"/>
      <c r="CF16" s="256" t="s">
        <v>118</v>
      </c>
      <c r="CG16" s="257"/>
      <c r="CH16" s="258"/>
      <c r="CI16" s="262" t="s">
        <v>117</v>
      </c>
      <c r="CJ16" s="263"/>
      <c r="CK16" s="266" t="s">
        <v>119</v>
      </c>
      <c r="CL16" s="271" t="s">
        <v>6</v>
      </c>
      <c r="CM16" s="272"/>
      <c r="CN16" s="273"/>
      <c r="CO16" s="250" t="s">
        <v>11</v>
      </c>
      <c r="CP16" s="251"/>
      <c r="CQ16" s="252"/>
      <c r="CR16" s="256" t="s">
        <v>118</v>
      </c>
      <c r="CS16" s="257"/>
      <c r="CT16" s="258"/>
      <c r="CU16" s="262" t="s">
        <v>117</v>
      </c>
      <c r="CV16" s="263"/>
      <c r="CW16" s="266" t="s">
        <v>119</v>
      </c>
      <c r="CX16" s="271" t="s">
        <v>6</v>
      </c>
      <c r="CY16" s="272"/>
      <c r="CZ16" s="273"/>
      <c r="DA16" s="250" t="s">
        <v>11</v>
      </c>
      <c r="DB16" s="251"/>
      <c r="DC16" s="252"/>
      <c r="DD16" s="256" t="s">
        <v>118</v>
      </c>
      <c r="DE16" s="257"/>
      <c r="DF16" s="258"/>
      <c r="DG16" s="262" t="s">
        <v>117</v>
      </c>
      <c r="DH16" s="263"/>
      <c r="DI16" s="266" t="s">
        <v>119</v>
      </c>
    </row>
    <row r="17" spans="4:113" ht="14.25" thickBot="1">
      <c r="D17" s="144"/>
      <c r="E17" s="130"/>
      <c r="F17" s="294" t="s">
        <v>129</v>
      </c>
      <c r="G17" s="295"/>
      <c r="H17" s="295"/>
      <c r="I17" s="295"/>
      <c r="J17" s="295"/>
      <c r="K17" s="295"/>
      <c r="L17" s="295"/>
      <c r="M17" s="295"/>
      <c r="N17" s="296"/>
      <c r="O17" s="293"/>
      <c r="P17" s="150"/>
      <c r="Q17" s="147"/>
      <c r="R17" s="321"/>
      <c r="S17" s="322"/>
      <c r="T17" s="323"/>
      <c r="U17" s="253"/>
      <c r="V17" s="254"/>
      <c r="W17" s="255"/>
      <c r="X17" s="130"/>
      <c r="Y17" s="131"/>
      <c r="Z17" s="132"/>
      <c r="AA17" s="326"/>
      <c r="AB17" s="327"/>
      <c r="AC17" s="328"/>
      <c r="AD17" s="274"/>
      <c r="AE17" s="275"/>
      <c r="AF17" s="276"/>
      <c r="AG17" s="253"/>
      <c r="AH17" s="254"/>
      <c r="AI17" s="255"/>
      <c r="AJ17" s="274"/>
      <c r="AK17" s="275"/>
      <c r="AL17" s="276"/>
      <c r="AM17" s="253"/>
      <c r="AN17" s="254"/>
      <c r="AO17" s="255"/>
      <c r="AP17" s="274"/>
      <c r="AQ17" s="275"/>
      <c r="AR17" s="276"/>
      <c r="AS17" s="253"/>
      <c r="AT17" s="254"/>
      <c r="AU17" s="255"/>
      <c r="AV17" s="259"/>
      <c r="AW17" s="260"/>
      <c r="AX17" s="261"/>
      <c r="AY17" s="264"/>
      <c r="AZ17" s="265"/>
      <c r="BA17" s="267"/>
      <c r="BB17" s="274"/>
      <c r="BC17" s="275"/>
      <c r="BD17" s="276"/>
      <c r="BE17" s="253"/>
      <c r="BF17" s="254"/>
      <c r="BG17" s="255"/>
      <c r="BH17" s="259"/>
      <c r="BI17" s="260"/>
      <c r="BJ17" s="261"/>
      <c r="BK17" s="264"/>
      <c r="BL17" s="265"/>
      <c r="BM17" s="267"/>
      <c r="BN17" s="274"/>
      <c r="BO17" s="275"/>
      <c r="BP17" s="276"/>
      <c r="BQ17" s="253"/>
      <c r="BR17" s="254"/>
      <c r="BS17" s="255"/>
      <c r="BT17" s="259"/>
      <c r="BU17" s="260"/>
      <c r="BV17" s="261"/>
      <c r="BW17" s="264"/>
      <c r="BX17" s="265"/>
      <c r="BY17" s="267"/>
      <c r="BZ17" s="274"/>
      <c r="CA17" s="275"/>
      <c r="CB17" s="276"/>
      <c r="CC17" s="253"/>
      <c r="CD17" s="254"/>
      <c r="CE17" s="255"/>
      <c r="CF17" s="259"/>
      <c r="CG17" s="260"/>
      <c r="CH17" s="261"/>
      <c r="CI17" s="264"/>
      <c r="CJ17" s="265"/>
      <c r="CK17" s="267"/>
      <c r="CL17" s="274"/>
      <c r="CM17" s="275"/>
      <c r="CN17" s="276"/>
      <c r="CO17" s="253"/>
      <c r="CP17" s="254"/>
      <c r="CQ17" s="255"/>
      <c r="CR17" s="259"/>
      <c r="CS17" s="260"/>
      <c r="CT17" s="261"/>
      <c r="CU17" s="264"/>
      <c r="CV17" s="265"/>
      <c r="CW17" s="267"/>
      <c r="CX17" s="274"/>
      <c r="CY17" s="275"/>
      <c r="CZ17" s="276"/>
      <c r="DA17" s="253"/>
      <c r="DB17" s="254"/>
      <c r="DC17" s="255"/>
      <c r="DD17" s="259"/>
      <c r="DE17" s="260"/>
      <c r="DF17" s="261"/>
      <c r="DG17" s="264"/>
      <c r="DH17" s="265"/>
      <c r="DI17" s="267"/>
    </row>
    <row r="18" spans="4:113" ht="6.6" customHeight="1" thickBot="1">
      <c r="AD18" s="62"/>
      <c r="AE18" s="62"/>
      <c r="AF18" s="62"/>
      <c r="AG18" s="64"/>
      <c r="AH18" s="64"/>
      <c r="AI18" s="64"/>
      <c r="AJ18" s="62"/>
      <c r="AK18" s="62"/>
      <c r="AL18" s="62"/>
      <c r="AM18" s="64"/>
      <c r="AN18" s="64"/>
      <c r="AO18" s="64"/>
      <c r="AP18" s="62"/>
      <c r="AQ18" s="62"/>
      <c r="AR18" s="62"/>
      <c r="AS18" s="64"/>
      <c r="AT18" s="64"/>
      <c r="AU18" s="64"/>
      <c r="AV18" s="61"/>
      <c r="AW18" s="61"/>
      <c r="AX18" s="61"/>
      <c r="AY18" s="61"/>
      <c r="AZ18" s="61"/>
      <c r="BA18" s="61"/>
      <c r="BB18" s="62"/>
      <c r="BC18" s="62"/>
      <c r="BD18" s="62"/>
      <c r="BE18" s="64"/>
      <c r="BF18" s="64"/>
      <c r="BG18" s="64"/>
      <c r="BH18" s="61"/>
      <c r="BI18" s="61"/>
      <c r="BJ18" s="61"/>
      <c r="BK18" s="61"/>
      <c r="BL18" s="61"/>
      <c r="BM18" s="61"/>
      <c r="BN18" s="62"/>
      <c r="BO18" s="62"/>
      <c r="BP18" s="62"/>
      <c r="BQ18" s="64"/>
      <c r="BR18" s="64"/>
      <c r="BS18" s="64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4"/>
      <c r="DB18" s="64"/>
      <c r="DC18" s="64"/>
      <c r="DD18" s="61"/>
      <c r="DE18" s="61"/>
      <c r="DF18" s="61"/>
      <c r="DG18" s="61"/>
      <c r="DH18" s="61"/>
      <c r="DI18" s="61"/>
    </row>
    <row r="19" spans="4:113" ht="14.25" thickBot="1">
      <c r="D19" s="185" t="s">
        <v>50</v>
      </c>
      <c r="E19" s="18">
        <v>1</v>
      </c>
      <c r="F19" s="159" t="s">
        <v>86</v>
      </c>
      <c r="G19" s="160"/>
      <c r="H19" s="160"/>
      <c r="I19" s="160"/>
      <c r="J19" s="160"/>
      <c r="K19" s="160"/>
      <c r="L19" s="160"/>
      <c r="M19" s="160"/>
      <c r="N19" s="161"/>
      <c r="O19" s="25" t="s">
        <v>51</v>
      </c>
      <c r="P19" s="24" t="s">
        <v>45</v>
      </c>
      <c r="Q19" s="19" t="s">
        <v>46</v>
      </c>
      <c r="R19" s="85">
        <f>'月次損益(発生)'!R18</f>
        <v>1010</v>
      </c>
      <c r="S19" s="86"/>
      <c r="T19" s="87"/>
      <c r="U19" s="94">
        <f>'月次損益(発生)'!AG18</f>
        <v>1060</v>
      </c>
      <c r="V19" s="95"/>
      <c r="W19" s="96"/>
      <c r="X19" s="88">
        <f>IF($O19="貸",R19-U19,IF($O19="借",-R19+U19,""))</f>
        <v>-50</v>
      </c>
      <c r="Y19" s="89"/>
      <c r="Z19" s="90"/>
      <c r="AA19" s="195">
        <f>IF(OR(U19="",U19=0),"",ROUND(X19/U19,3))</f>
        <v>-4.7E-2</v>
      </c>
      <c r="AB19" s="196"/>
      <c r="AC19" s="80" t="str">
        <f>IF(AA19="","",IF(AA19&lt;=ROUND(-$DG$12/100,3),"×",IF(AA19&gt;=ROUND($DG$12/100,3),"○","")))</f>
        <v/>
      </c>
      <c r="AD19" s="85"/>
      <c r="AE19" s="86"/>
      <c r="AF19" s="87"/>
      <c r="AG19" s="94">
        <f>+AS19+BE19+BQ19+CC19+CO19+DA19</f>
        <v>1060</v>
      </c>
      <c r="AH19" s="95"/>
      <c r="AI19" s="96"/>
      <c r="AJ19" s="85">
        <f>+R19-AD19</f>
        <v>1010</v>
      </c>
      <c r="AK19" s="86"/>
      <c r="AL19" s="87"/>
      <c r="AM19" s="94">
        <f>+U19-AG19</f>
        <v>0</v>
      </c>
      <c r="AN19" s="95"/>
      <c r="AO19" s="96"/>
      <c r="AP19" s="85">
        <v>312</v>
      </c>
      <c r="AQ19" s="86"/>
      <c r="AR19" s="87"/>
      <c r="AS19" s="94">
        <v>320</v>
      </c>
      <c r="AT19" s="95"/>
      <c r="AU19" s="96"/>
      <c r="AV19" s="88">
        <f t="shared" ref="AV19:AV24" si="0">IF($O19="貸",AP19-AS19,IF($O19="借",-AP19+AS19,""))</f>
        <v>-8</v>
      </c>
      <c r="AW19" s="89"/>
      <c r="AX19" s="90"/>
      <c r="AY19" s="195">
        <f t="shared" ref="AY19:AY24" si="1">IF(OR(AS19="",AS19=0),"",ROUND(AV19/AS19,3))</f>
        <v>-2.5000000000000001E-2</v>
      </c>
      <c r="AZ19" s="196"/>
      <c r="BA19" s="80" t="str">
        <f>IF(AY19="","",IF(AY19&lt;=ROUND(-$DG$12/100,3),"×",IF(AY19&gt;=ROUND($DG$12/100,3),"○","")))</f>
        <v/>
      </c>
      <c r="BB19" s="85">
        <v>350</v>
      </c>
      <c r="BC19" s="86"/>
      <c r="BD19" s="87"/>
      <c r="BE19" s="94">
        <v>380</v>
      </c>
      <c r="BF19" s="95"/>
      <c r="BG19" s="96"/>
      <c r="BH19" s="88">
        <f t="shared" ref="BH19:BH24" si="2">IF($O19="貸",BB19-BE19,IF($O19="借",-BB19+BE19,""))</f>
        <v>-30</v>
      </c>
      <c r="BI19" s="89"/>
      <c r="BJ19" s="90"/>
      <c r="BK19" s="195">
        <f t="shared" ref="BK19:BK24" si="3">IF(OR(BE19="",BE19=0),"",ROUND(BH19/BE19,3))</f>
        <v>-7.9000000000000001E-2</v>
      </c>
      <c r="BL19" s="196"/>
      <c r="BM19" s="80" t="str">
        <f>IF(BK19="","",IF(BK19&lt;=ROUND(-$DG$12/100,3),"×",IF(BK19&gt;=ROUND($DG$12/100,3),"○","")))</f>
        <v>×</v>
      </c>
      <c r="BN19" s="85">
        <v>348</v>
      </c>
      <c r="BO19" s="86"/>
      <c r="BP19" s="87"/>
      <c r="BQ19" s="94">
        <v>360</v>
      </c>
      <c r="BR19" s="95"/>
      <c r="BS19" s="96"/>
      <c r="BT19" s="88">
        <f t="shared" ref="BT19:BT24" si="4">IF($O19="貸",BN19-BQ19,IF($O19="借",-BN19+BQ19,""))</f>
        <v>-12</v>
      </c>
      <c r="BU19" s="89"/>
      <c r="BV19" s="90"/>
      <c r="BW19" s="195">
        <f t="shared" ref="BW19:BW24" si="5">IF(OR(BQ19="",BQ19=0),"",ROUND(BT19/BQ19,3))</f>
        <v>-3.3000000000000002E-2</v>
      </c>
      <c r="BX19" s="196"/>
      <c r="BY19" s="80" t="str">
        <f>IF(BW19="","",IF(BW19&lt;=ROUND(-$DG$12/100,3),"×",IF(BW19&gt;=ROUND($DG$12/100,3),"○","")))</f>
        <v/>
      </c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85"/>
      <c r="CY19" s="86"/>
      <c r="CZ19" s="87"/>
      <c r="DA19" s="94"/>
      <c r="DB19" s="95"/>
      <c r="DC19" s="96"/>
      <c r="DD19" s="88">
        <f t="shared" ref="DD19:DD24" si="6">IF($O19="貸",CX19-DA19,IF($O19="借",-CX19+DA19,""))</f>
        <v>0</v>
      </c>
      <c r="DE19" s="89"/>
      <c r="DF19" s="90"/>
      <c r="DG19" s="195" t="str">
        <f t="shared" ref="DG19:DG24" si="7">IF(OR(DA19="",DA19=0),"",ROUND(DD19/DA19,3))</f>
        <v/>
      </c>
      <c r="DH19" s="196"/>
      <c r="DI19" s="65" t="str">
        <f>IF(DG19="","",IF(-ROUND($DG$12/100,3)&gt;=DG19,"×",IF(AND(DG19&gt;-ROUND($DG$12/100,3),ROUND($DG$12/100,3)&gt;DG19),"○",IF(DG19&gt;=ROUND($DG$12/100,3),"△",""))))</f>
        <v/>
      </c>
    </row>
    <row r="20" spans="4:113" ht="14.25" thickBot="1">
      <c r="D20" s="186"/>
      <c r="E20" s="18">
        <v>2</v>
      </c>
      <c r="F20" s="162" t="s">
        <v>87</v>
      </c>
      <c r="G20" s="286"/>
      <c r="H20" s="286"/>
      <c r="I20" s="286"/>
      <c r="J20" s="286"/>
      <c r="K20" s="286"/>
      <c r="L20" s="286"/>
      <c r="M20" s="286"/>
      <c r="N20" s="287"/>
      <c r="O20" s="25" t="s">
        <v>51</v>
      </c>
      <c r="P20" s="24" t="s">
        <v>45</v>
      </c>
      <c r="Q20" s="19" t="s">
        <v>46</v>
      </c>
      <c r="R20" s="177">
        <f>'月次損益(発生)'!R19</f>
        <v>1000</v>
      </c>
      <c r="S20" s="288"/>
      <c r="T20" s="289"/>
      <c r="U20" s="94">
        <f>'月次損益(発生)'!AG19</f>
        <v>1080</v>
      </c>
      <c r="V20" s="95"/>
      <c r="W20" s="96"/>
      <c r="X20" s="88">
        <f t="shared" ref="X20:X22" si="8">IF($O20="貸",R20-U20,IF($O20="借",-R20+U20,""))</f>
        <v>-80</v>
      </c>
      <c r="Y20" s="89"/>
      <c r="Z20" s="90"/>
      <c r="AA20" s="193">
        <f t="shared" ref="AA20:AA22" si="9">IF(OR(U20="",U20=0),"",ROUND(X20/U20,3))</f>
        <v>-7.3999999999999996E-2</v>
      </c>
      <c r="AB20" s="230"/>
      <c r="AC20" s="80" t="str">
        <f>IF(AA20="","",IF(AA20&lt;=ROUND(-$DG$12/100,3),"×",IF(AA20&gt;=ROUND($DG$12/100,3),"○","")))</f>
        <v>×</v>
      </c>
      <c r="AD20" s="85">
        <f>+AP20+BB20+BN20+BZ20+CL20+CX20</f>
        <v>1000</v>
      </c>
      <c r="AE20" s="86"/>
      <c r="AF20" s="87"/>
      <c r="AG20" s="94">
        <f>+AS20+BE20+BQ20+CC20+CO20+DA20</f>
        <v>1080</v>
      </c>
      <c r="AH20" s="95"/>
      <c r="AI20" s="96"/>
      <c r="AJ20" s="85">
        <f>+R20-AD20</f>
        <v>0</v>
      </c>
      <c r="AK20" s="86"/>
      <c r="AL20" s="87"/>
      <c r="AM20" s="94">
        <f>+U20-AG20</f>
        <v>0</v>
      </c>
      <c r="AN20" s="95"/>
      <c r="AO20" s="96"/>
      <c r="AP20" s="177">
        <v>310</v>
      </c>
      <c r="AQ20" s="288"/>
      <c r="AR20" s="289"/>
      <c r="AS20" s="94">
        <v>328</v>
      </c>
      <c r="AT20" s="95"/>
      <c r="AU20" s="96"/>
      <c r="AV20" s="88">
        <f t="shared" si="0"/>
        <v>-18</v>
      </c>
      <c r="AW20" s="89"/>
      <c r="AX20" s="90"/>
      <c r="AY20" s="193">
        <f t="shared" si="1"/>
        <v>-5.5E-2</v>
      </c>
      <c r="AZ20" s="230"/>
      <c r="BA20" s="80" t="str">
        <f>IF(AY20="","",IF(AY20&lt;=ROUND(-$DG$12/100,3),"×",IF(AY20&gt;=ROUND($DG$12/100,3),"○","")))</f>
        <v>×</v>
      </c>
      <c r="BB20" s="177">
        <v>346</v>
      </c>
      <c r="BC20" s="288"/>
      <c r="BD20" s="289"/>
      <c r="BE20" s="94">
        <v>389</v>
      </c>
      <c r="BF20" s="95"/>
      <c r="BG20" s="96"/>
      <c r="BH20" s="88">
        <f t="shared" si="2"/>
        <v>-43</v>
      </c>
      <c r="BI20" s="89"/>
      <c r="BJ20" s="90"/>
      <c r="BK20" s="193">
        <f t="shared" si="3"/>
        <v>-0.111</v>
      </c>
      <c r="BL20" s="230"/>
      <c r="BM20" s="80" t="str">
        <f>IF(BK20="","",IF(BK20&lt;=ROUND(-$DG$12/100,3),"×",IF(BK20&gt;=ROUND($DG$12/100,3),"○","")))</f>
        <v>×</v>
      </c>
      <c r="BN20" s="177">
        <v>344</v>
      </c>
      <c r="BO20" s="288"/>
      <c r="BP20" s="289"/>
      <c r="BQ20" s="94">
        <v>363</v>
      </c>
      <c r="BR20" s="95"/>
      <c r="BS20" s="96"/>
      <c r="BT20" s="88">
        <f t="shared" si="4"/>
        <v>-19</v>
      </c>
      <c r="BU20" s="89"/>
      <c r="BV20" s="90"/>
      <c r="BW20" s="193">
        <f t="shared" si="5"/>
        <v>-5.1999999999999998E-2</v>
      </c>
      <c r="BX20" s="230"/>
      <c r="BY20" s="80" t="str">
        <f>IF(BW20="","",IF(BW20&lt;=ROUND(-$DG$12/100,3),"×",IF(BW20&gt;=ROUND($DG$12/100,3),"○","")))</f>
        <v>×</v>
      </c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85"/>
      <c r="CY20" s="86"/>
      <c r="CZ20" s="87"/>
      <c r="DA20" s="94"/>
      <c r="DB20" s="95"/>
      <c r="DC20" s="96"/>
      <c r="DD20" s="88">
        <f t="shared" si="6"/>
        <v>0</v>
      </c>
      <c r="DE20" s="89"/>
      <c r="DF20" s="90"/>
      <c r="DG20" s="195" t="str">
        <f t="shared" si="7"/>
        <v/>
      </c>
      <c r="DH20" s="196"/>
      <c r="DI20" s="65" t="str">
        <f t="shared" ref="DI20:DI24" si="10">IF(DG20="","",IF(-ROUND($DG$12/100,3)&gt;=DG20,"×",IF(AND(DG20&gt;-ROUND($DG$12/100,3),ROUND($DG$12/100,3)&gt;DG20),"○",IF(DG20&gt;=ROUND($DG$12/100,3),"△",""))))</f>
        <v/>
      </c>
    </row>
    <row r="21" spans="4:113" ht="14.25" thickBot="1">
      <c r="D21" s="186"/>
      <c r="E21" s="18">
        <v>3</v>
      </c>
      <c r="F21" s="159" t="s">
        <v>88</v>
      </c>
      <c r="G21" s="160"/>
      <c r="H21" s="160"/>
      <c r="I21" s="160"/>
      <c r="J21" s="160"/>
      <c r="K21" s="160"/>
      <c r="L21" s="160"/>
      <c r="M21" s="160"/>
      <c r="N21" s="161"/>
      <c r="O21" s="25" t="s">
        <v>51</v>
      </c>
      <c r="P21" s="24" t="s">
        <v>45</v>
      </c>
      <c r="Q21" s="19" t="s">
        <v>46</v>
      </c>
      <c r="R21" s="85">
        <f>+R27</f>
        <v>980</v>
      </c>
      <c r="S21" s="86"/>
      <c r="T21" s="87"/>
      <c r="U21" s="94">
        <f>'月次損益(発生)'!AG20</f>
        <v>1100</v>
      </c>
      <c r="V21" s="95"/>
      <c r="W21" s="96"/>
      <c r="X21" s="88">
        <f t="shared" si="8"/>
        <v>-120</v>
      </c>
      <c r="Y21" s="89"/>
      <c r="Z21" s="90"/>
      <c r="AA21" s="195">
        <f t="shared" si="9"/>
        <v>-0.109</v>
      </c>
      <c r="AB21" s="196"/>
      <c r="AC21" s="80" t="str">
        <f>IF(AA21="","",IF(AA21&lt;=ROUND(-$DG$12/100,3),"×",IF(AA21&gt;=ROUND($DG$12/100,3),"○","")))</f>
        <v>×</v>
      </c>
      <c r="AD21" s="85">
        <f>+AP21+BB21+BN21+BZ21+CL21+CX21</f>
        <v>980</v>
      </c>
      <c r="AE21" s="86"/>
      <c r="AF21" s="87"/>
      <c r="AG21" s="94">
        <f>+AS21+BE21+BQ21+CC21+CO21+DA21</f>
        <v>1100</v>
      </c>
      <c r="AH21" s="95"/>
      <c r="AI21" s="96"/>
      <c r="AJ21" s="85">
        <f>+R21-AD21</f>
        <v>0</v>
      </c>
      <c r="AK21" s="86"/>
      <c r="AL21" s="87"/>
      <c r="AM21" s="94">
        <f>+U21-AG21</f>
        <v>0</v>
      </c>
      <c r="AN21" s="95"/>
      <c r="AO21" s="96"/>
      <c r="AP21" s="85">
        <f>+AP27</f>
        <v>305</v>
      </c>
      <c r="AQ21" s="86"/>
      <c r="AR21" s="87"/>
      <c r="AS21" s="94">
        <f>+AS27</f>
        <v>332</v>
      </c>
      <c r="AT21" s="95"/>
      <c r="AU21" s="96"/>
      <c r="AV21" s="88">
        <f t="shared" si="0"/>
        <v>-27</v>
      </c>
      <c r="AW21" s="89"/>
      <c r="AX21" s="90"/>
      <c r="AY21" s="195">
        <f t="shared" si="1"/>
        <v>-8.1000000000000003E-2</v>
      </c>
      <c r="AZ21" s="196"/>
      <c r="BA21" s="80" t="str">
        <f>IF(AY21="","",IF(AY21&lt;=ROUND(-$DG$12/100,3),"×",IF(AY21&gt;=ROUND($DG$12/100,3),"○","")))</f>
        <v>×</v>
      </c>
      <c r="BB21" s="85">
        <f t="shared" ref="BB21" si="11">+BB27</f>
        <v>337</v>
      </c>
      <c r="BC21" s="86"/>
      <c r="BD21" s="87"/>
      <c r="BE21" s="94">
        <f t="shared" ref="BE21" si="12">+BE27</f>
        <v>392</v>
      </c>
      <c r="BF21" s="95"/>
      <c r="BG21" s="96"/>
      <c r="BH21" s="88">
        <f t="shared" si="2"/>
        <v>-55</v>
      </c>
      <c r="BI21" s="89"/>
      <c r="BJ21" s="90"/>
      <c r="BK21" s="195">
        <f t="shared" si="3"/>
        <v>-0.14000000000000001</v>
      </c>
      <c r="BL21" s="196"/>
      <c r="BM21" s="80" t="str">
        <f>IF(BK21="","",IF(BK21&lt;=ROUND(-$DG$12/100,3),"×",IF(BK21&gt;=ROUND($DG$12/100,3),"○","")))</f>
        <v>×</v>
      </c>
      <c r="BN21" s="85">
        <f t="shared" ref="BN21" si="13">+BN27</f>
        <v>338</v>
      </c>
      <c r="BO21" s="86"/>
      <c r="BP21" s="87"/>
      <c r="BQ21" s="94">
        <f t="shared" ref="BQ21" si="14">+BQ27</f>
        <v>376</v>
      </c>
      <c r="BR21" s="95"/>
      <c r="BS21" s="96"/>
      <c r="BT21" s="88">
        <f t="shared" si="4"/>
        <v>-38</v>
      </c>
      <c r="BU21" s="89"/>
      <c r="BV21" s="90"/>
      <c r="BW21" s="195">
        <f t="shared" si="5"/>
        <v>-0.10100000000000001</v>
      </c>
      <c r="BX21" s="196"/>
      <c r="BY21" s="80" t="str">
        <f>IF(BW21="","",IF(BW21&lt;=ROUND(-$DG$12/100,3),"×",IF(BW21&gt;=ROUND($DG$12/100,3),"○","")))</f>
        <v>×</v>
      </c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85"/>
      <c r="CY21" s="86"/>
      <c r="CZ21" s="87"/>
      <c r="DA21" s="94"/>
      <c r="DB21" s="95"/>
      <c r="DC21" s="96"/>
      <c r="DD21" s="88">
        <f t="shared" si="6"/>
        <v>0</v>
      </c>
      <c r="DE21" s="89"/>
      <c r="DF21" s="90"/>
      <c r="DG21" s="195" t="str">
        <f t="shared" si="7"/>
        <v/>
      </c>
      <c r="DH21" s="196"/>
      <c r="DI21" s="65" t="str">
        <f t="shared" si="10"/>
        <v/>
      </c>
    </row>
    <row r="22" spans="4:113" ht="14.25" thickBot="1">
      <c r="D22" s="186"/>
      <c r="E22" s="18">
        <v>4</v>
      </c>
      <c r="F22" s="162" t="s">
        <v>167</v>
      </c>
      <c r="G22" s="286"/>
      <c r="H22" s="286"/>
      <c r="I22" s="286"/>
      <c r="J22" s="286"/>
      <c r="K22" s="286"/>
      <c r="L22" s="286"/>
      <c r="M22" s="286"/>
      <c r="N22" s="287"/>
      <c r="O22" s="25" t="s">
        <v>51</v>
      </c>
      <c r="P22" s="24" t="s">
        <v>45</v>
      </c>
      <c r="Q22" s="16" t="s">
        <v>46</v>
      </c>
      <c r="R22" s="177">
        <f>R19+R20-R21</f>
        <v>1030</v>
      </c>
      <c r="S22" s="288"/>
      <c r="T22" s="289"/>
      <c r="U22" s="94">
        <f>U19+U20-U21</f>
        <v>1040</v>
      </c>
      <c r="V22" s="95"/>
      <c r="W22" s="96"/>
      <c r="X22" s="88">
        <f t="shared" si="8"/>
        <v>-10</v>
      </c>
      <c r="Y22" s="89"/>
      <c r="Z22" s="90"/>
      <c r="AA22" s="193">
        <f t="shared" si="9"/>
        <v>-0.01</v>
      </c>
      <c r="AB22" s="230"/>
      <c r="AC22" s="80" t="str">
        <f t="shared" ref="AC22:AC24" si="15">IF(AA22="","",IF(AA22&lt;=ROUND(-$DG$12/100,3),"×",IF(AA22&gt;=ROUND($DG$12/100,3),"○","")))</f>
        <v/>
      </c>
      <c r="AD22" s="85">
        <f>AD19+AD20-AD21</f>
        <v>20</v>
      </c>
      <c r="AE22" s="86"/>
      <c r="AF22" s="87"/>
      <c r="AG22" s="94">
        <f>AG19+AG20-AG21</f>
        <v>1040</v>
      </c>
      <c r="AH22" s="95"/>
      <c r="AI22" s="96"/>
      <c r="AJ22" s="85">
        <f>AJ19+AJ20-AJ21</f>
        <v>1010</v>
      </c>
      <c r="AK22" s="86"/>
      <c r="AL22" s="87"/>
      <c r="AM22" s="94">
        <f>AM19+AM20-AM21</f>
        <v>0</v>
      </c>
      <c r="AN22" s="95"/>
      <c r="AO22" s="96"/>
      <c r="AP22" s="177">
        <f>AP19+AP20-AP21</f>
        <v>317</v>
      </c>
      <c r="AQ22" s="288"/>
      <c r="AR22" s="289"/>
      <c r="AS22" s="94">
        <f>AS19+AS20-AS21</f>
        <v>316</v>
      </c>
      <c r="AT22" s="95"/>
      <c r="AU22" s="96"/>
      <c r="AV22" s="88">
        <f t="shared" si="0"/>
        <v>1</v>
      </c>
      <c r="AW22" s="89"/>
      <c r="AX22" s="90"/>
      <c r="AY22" s="193">
        <f t="shared" si="1"/>
        <v>3.0000000000000001E-3</v>
      </c>
      <c r="AZ22" s="230"/>
      <c r="BA22" s="80" t="str">
        <f t="shared" ref="BA22:BA24" si="16">IF(AY22="","",IF(AY22&lt;=ROUND(-$DG$12/100,3),"×",IF(AY22&gt;=ROUND($DG$12/100,3),"○","")))</f>
        <v/>
      </c>
      <c r="BB22" s="177">
        <f>BB19+BB20-BB21</f>
        <v>359</v>
      </c>
      <c r="BC22" s="288"/>
      <c r="BD22" s="289"/>
      <c r="BE22" s="94">
        <f>BE19+BE20-BE21</f>
        <v>377</v>
      </c>
      <c r="BF22" s="95"/>
      <c r="BG22" s="96"/>
      <c r="BH22" s="88">
        <f t="shared" si="2"/>
        <v>-18</v>
      </c>
      <c r="BI22" s="89"/>
      <c r="BJ22" s="90"/>
      <c r="BK22" s="193">
        <f t="shared" si="3"/>
        <v>-4.8000000000000001E-2</v>
      </c>
      <c r="BL22" s="230"/>
      <c r="BM22" s="80" t="str">
        <f t="shared" ref="BM22:BM24" si="17">IF(BK22="","",IF(BK22&lt;=ROUND(-$DG$12/100,3),"×",IF(BK22&gt;=ROUND($DG$12/100,3),"○","")))</f>
        <v/>
      </c>
      <c r="BN22" s="177">
        <f>BN19+BN20-BN21</f>
        <v>354</v>
      </c>
      <c r="BO22" s="288"/>
      <c r="BP22" s="289"/>
      <c r="BQ22" s="94">
        <f>BQ19+BQ20-BQ21</f>
        <v>347</v>
      </c>
      <c r="BR22" s="95"/>
      <c r="BS22" s="96"/>
      <c r="BT22" s="88">
        <f t="shared" si="4"/>
        <v>7</v>
      </c>
      <c r="BU22" s="89"/>
      <c r="BV22" s="90"/>
      <c r="BW22" s="193">
        <f t="shared" si="5"/>
        <v>0.02</v>
      </c>
      <c r="BX22" s="230"/>
      <c r="BY22" s="80" t="str">
        <f t="shared" ref="BY22:BY24" si="18">IF(BW22="","",IF(BW22&lt;=ROUND(-$DG$12/100,3),"×",IF(BW22&gt;=ROUND($DG$12/100,3),"○","")))</f>
        <v/>
      </c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85">
        <f>CX19+CX20-CX21</f>
        <v>0</v>
      </c>
      <c r="CY22" s="86"/>
      <c r="CZ22" s="87"/>
      <c r="DA22" s="94">
        <f>DA19+DA20-DA21</f>
        <v>0</v>
      </c>
      <c r="DB22" s="95"/>
      <c r="DC22" s="96"/>
      <c r="DD22" s="88">
        <f t="shared" si="6"/>
        <v>0</v>
      </c>
      <c r="DE22" s="89"/>
      <c r="DF22" s="90"/>
      <c r="DG22" s="195" t="str">
        <f t="shared" si="7"/>
        <v/>
      </c>
      <c r="DH22" s="196"/>
      <c r="DI22" s="65" t="str">
        <f t="shared" si="10"/>
        <v/>
      </c>
    </row>
    <row r="23" spans="4:113" ht="14.25" thickBot="1">
      <c r="D23" s="186"/>
      <c r="E23" s="44" t="s">
        <v>101</v>
      </c>
      <c r="F23" s="77" t="s">
        <v>100</v>
      </c>
      <c r="G23" s="78"/>
      <c r="H23" s="78"/>
      <c r="I23" s="78"/>
      <c r="J23" s="78"/>
      <c r="K23" s="78"/>
      <c r="L23" s="78"/>
      <c r="M23" s="78"/>
      <c r="N23" s="79"/>
      <c r="O23" s="25" t="s">
        <v>51</v>
      </c>
      <c r="P23" s="24" t="s">
        <v>45</v>
      </c>
      <c r="Q23" s="16" t="s">
        <v>46</v>
      </c>
      <c r="R23" s="85">
        <f>'月次損益(発生)'!U19</f>
        <v>830</v>
      </c>
      <c r="S23" s="86"/>
      <c r="T23" s="87"/>
      <c r="U23" s="94">
        <f>+R23</f>
        <v>830</v>
      </c>
      <c r="V23" s="95"/>
      <c r="W23" s="96"/>
      <c r="X23" s="88">
        <f t="shared" ref="X23:X24" si="19">IF($O23="貸",R23-U23,IF($O23="借",-R23+U23,""))</f>
        <v>0</v>
      </c>
      <c r="Y23" s="89"/>
      <c r="Z23" s="90"/>
      <c r="AA23" s="195">
        <f t="shared" ref="AA23:AA24" si="20">IF(OR(U23="",U23=0),"",ROUND(X23/U23,3))</f>
        <v>0</v>
      </c>
      <c r="AB23" s="196"/>
      <c r="AC23" s="80" t="str">
        <f t="shared" si="15"/>
        <v/>
      </c>
      <c r="AD23" s="85">
        <f>+AP23+BB23+BN23+BZ23+CL23+CX23</f>
        <v>830</v>
      </c>
      <c r="AE23" s="86"/>
      <c r="AF23" s="87"/>
      <c r="AG23" s="94">
        <f>+AS23+BE23+BQ23+CC23+CO23+DA23</f>
        <v>830</v>
      </c>
      <c r="AH23" s="95"/>
      <c r="AI23" s="96"/>
      <c r="AJ23" s="85">
        <f>+R23-AD23</f>
        <v>0</v>
      </c>
      <c r="AK23" s="86"/>
      <c r="AL23" s="87"/>
      <c r="AM23" s="94">
        <f>+U23-AG23</f>
        <v>0</v>
      </c>
      <c r="AN23" s="95"/>
      <c r="AO23" s="96"/>
      <c r="AP23" s="85">
        <v>250</v>
      </c>
      <c r="AQ23" s="86"/>
      <c r="AR23" s="87"/>
      <c r="AS23" s="94">
        <v>250</v>
      </c>
      <c r="AT23" s="95"/>
      <c r="AU23" s="96"/>
      <c r="AV23" s="88">
        <f t="shared" si="0"/>
        <v>0</v>
      </c>
      <c r="AW23" s="89"/>
      <c r="AX23" s="90"/>
      <c r="AY23" s="195">
        <f t="shared" si="1"/>
        <v>0</v>
      </c>
      <c r="AZ23" s="196"/>
      <c r="BA23" s="80" t="str">
        <f t="shared" si="16"/>
        <v/>
      </c>
      <c r="BB23" s="85">
        <v>298</v>
      </c>
      <c r="BC23" s="86"/>
      <c r="BD23" s="87"/>
      <c r="BE23" s="94">
        <v>298</v>
      </c>
      <c r="BF23" s="95"/>
      <c r="BG23" s="96"/>
      <c r="BH23" s="88">
        <f t="shared" si="2"/>
        <v>0</v>
      </c>
      <c r="BI23" s="89"/>
      <c r="BJ23" s="90"/>
      <c r="BK23" s="195">
        <f t="shared" si="3"/>
        <v>0</v>
      </c>
      <c r="BL23" s="196"/>
      <c r="BM23" s="80" t="str">
        <f t="shared" si="17"/>
        <v/>
      </c>
      <c r="BN23" s="85">
        <v>282</v>
      </c>
      <c r="BO23" s="86"/>
      <c r="BP23" s="87"/>
      <c r="BQ23" s="94">
        <v>282</v>
      </c>
      <c r="BR23" s="95"/>
      <c r="BS23" s="96"/>
      <c r="BT23" s="88">
        <f t="shared" si="4"/>
        <v>0</v>
      </c>
      <c r="BU23" s="89"/>
      <c r="BV23" s="90"/>
      <c r="BW23" s="195">
        <f t="shared" si="5"/>
        <v>0</v>
      </c>
      <c r="BX23" s="196"/>
      <c r="BY23" s="80" t="str">
        <f t="shared" si="18"/>
        <v/>
      </c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85"/>
      <c r="CY23" s="86"/>
      <c r="CZ23" s="87"/>
      <c r="DA23" s="94"/>
      <c r="DB23" s="95"/>
      <c r="DC23" s="96"/>
      <c r="DD23" s="88">
        <f t="shared" si="6"/>
        <v>0</v>
      </c>
      <c r="DE23" s="89"/>
      <c r="DF23" s="90"/>
      <c r="DG23" s="195" t="str">
        <f t="shared" si="7"/>
        <v/>
      </c>
      <c r="DH23" s="196"/>
      <c r="DI23" s="65" t="str">
        <f t="shared" si="10"/>
        <v/>
      </c>
    </row>
    <row r="24" spans="4:113" ht="14.25" thickBot="1">
      <c r="D24" s="186"/>
      <c r="E24" s="44" t="s">
        <v>102</v>
      </c>
      <c r="F24" s="77" t="s">
        <v>104</v>
      </c>
      <c r="G24" s="78"/>
      <c r="H24" s="78"/>
      <c r="I24" s="78"/>
      <c r="J24" s="78"/>
      <c r="K24" s="78"/>
      <c r="L24" s="78"/>
      <c r="M24" s="78"/>
      <c r="N24" s="79"/>
      <c r="O24" s="25" t="s">
        <v>51</v>
      </c>
      <c r="P24" s="24" t="s">
        <v>45</v>
      </c>
      <c r="Q24" s="16" t="s">
        <v>46</v>
      </c>
      <c r="R24" s="85">
        <f>+R20-R23</f>
        <v>170</v>
      </c>
      <c r="S24" s="86"/>
      <c r="T24" s="87"/>
      <c r="U24" s="94">
        <f>+U20-U23</f>
        <v>250</v>
      </c>
      <c r="V24" s="95"/>
      <c r="W24" s="96"/>
      <c r="X24" s="88">
        <f t="shared" si="19"/>
        <v>-80</v>
      </c>
      <c r="Y24" s="89"/>
      <c r="Z24" s="90"/>
      <c r="AA24" s="195">
        <f t="shared" si="20"/>
        <v>-0.32</v>
      </c>
      <c r="AB24" s="196"/>
      <c r="AC24" s="80" t="str">
        <f t="shared" si="15"/>
        <v>×</v>
      </c>
      <c r="AD24" s="85">
        <f>+AD20-AD23</f>
        <v>170</v>
      </c>
      <c r="AE24" s="86"/>
      <c r="AF24" s="87"/>
      <c r="AG24" s="94">
        <f>+AG20-AG23</f>
        <v>250</v>
      </c>
      <c r="AH24" s="95"/>
      <c r="AI24" s="96"/>
      <c r="AJ24" s="85">
        <f>+AJ20-AJ23</f>
        <v>0</v>
      </c>
      <c r="AK24" s="86"/>
      <c r="AL24" s="87"/>
      <c r="AM24" s="94">
        <f>+AM20-AM23</f>
        <v>0</v>
      </c>
      <c r="AN24" s="95"/>
      <c r="AO24" s="96"/>
      <c r="AP24" s="85">
        <f>+AP20-AP23</f>
        <v>60</v>
      </c>
      <c r="AQ24" s="86"/>
      <c r="AR24" s="87"/>
      <c r="AS24" s="94">
        <f>+AS20-AS23</f>
        <v>78</v>
      </c>
      <c r="AT24" s="95"/>
      <c r="AU24" s="96"/>
      <c r="AV24" s="88">
        <f t="shared" si="0"/>
        <v>-18</v>
      </c>
      <c r="AW24" s="89"/>
      <c r="AX24" s="90"/>
      <c r="AY24" s="195">
        <f t="shared" si="1"/>
        <v>-0.23100000000000001</v>
      </c>
      <c r="AZ24" s="196"/>
      <c r="BA24" s="80" t="str">
        <f t="shared" si="16"/>
        <v>×</v>
      </c>
      <c r="BB24" s="85">
        <f>+BB20-BB23</f>
        <v>48</v>
      </c>
      <c r="BC24" s="86"/>
      <c r="BD24" s="87"/>
      <c r="BE24" s="94">
        <f>+BE20-BE23</f>
        <v>91</v>
      </c>
      <c r="BF24" s="95"/>
      <c r="BG24" s="96"/>
      <c r="BH24" s="88">
        <f t="shared" si="2"/>
        <v>-43</v>
      </c>
      <c r="BI24" s="89"/>
      <c r="BJ24" s="90"/>
      <c r="BK24" s="195">
        <f t="shared" si="3"/>
        <v>-0.47299999999999998</v>
      </c>
      <c r="BL24" s="196"/>
      <c r="BM24" s="80" t="str">
        <f t="shared" si="17"/>
        <v>×</v>
      </c>
      <c r="BN24" s="85">
        <f>+BN20-BN23</f>
        <v>62</v>
      </c>
      <c r="BO24" s="86"/>
      <c r="BP24" s="87"/>
      <c r="BQ24" s="94">
        <f>+BQ20-BQ23</f>
        <v>81</v>
      </c>
      <c r="BR24" s="95"/>
      <c r="BS24" s="96"/>
      <c r="BT24" s="88">
        <f t="shared" si="4"/>
        <v>-19</v>
      </c>
      <c r="BU24" s="89"/>
      <c r="BV24" s="90"/>
      <c r="BW24" s="195">
        <f t="shared" si="5"/>
        <v>-0.23499999999999999</v>
      </c>
      <c r="BX24" s="196"/>
      <c r="BY24" s="80" t="str">
        <f t="shared" si="18"/>
        <v>×</v>
      </c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85">
        <f>+CX20-CX23</f>
        <v>0</v>
      </c>
      <c r="CY24" s="86"/>
      <c r="CZ24" s="87"/>
      <c r="DA24" s="94">
        <f>+DA20-DA23</f>
        <v>0</v>
      </c>
      <c r="DB24" s="95"/>
      <c r="DC24" s="96"/>
      <c r="DD24" s="88">
        <f t="shared" si="6"/>
        <v>0</v>
      </c>
      <c r="DE24" s="89"/>
      <c r="DF24" s="90"/>
      <c r="DG24" s="195" t="str">
        <f t="shared" si="7"/>
        <v/>
      </c>
      <c r="DH24" s="196"/>
      <c r="DI24" s="65" t="str">
        <f t="shared" si="10"/>
        <v/>
      </c>
    </row>
    <row r="25" spans="4:113" ht="14.25" thickBot="1">
      <c r="D25" s="186"/>
      <c r="E25" s="44" t="s">
        <v>103</v>
      </c>
      <c r="F25" s="82" t="s">
        <v>99</v>
      </c>
      <c r="G25" s="83"/>
      <c r="H25" s="83"/>
      <c r="I25" s="83"/>
      <c r="J25" s="83"/>
      <c r="K25" s="83"/>
      <c r="L25" s="83"/>
      <c r="M25" s="83"/>
      <c r="N25" s="84"/>
      <c r="O25" s="46" t="s">
        <v>51</v>
      </c>
      <c r="Q25" s="47" t="s">
        <v>47</v>
      </c>
      <c r="R25" s="62"/>
      <c r="S25" s="312">
        <f>IF(R23=0,"",ROUND(R24/R23,3))</f>
        <v>0.20499999999999999</v>
      </c>
      <c r="T25" s="313"/>
      <c r="U25" s="64"/>
      <c r="V25" s="191">
        <f>IF(U23=0,"",ROUND(U24/U23,3))</f>
        <v>0.30099999999999999</v>
      </c>
      <c r="W25" s="192"/>
      <c r="X25" s="61"/>
      <c r="Y25" s="193">
        <f>IF($O25="貸",S25-V25,IF($O25="借",V25-S25,""))</f>
        <v>-9.6000000000000002E-2</v>
      </c>
      <c r="Z25" s="230"/>
      <c r="AA25" s="61"/>
      <c r="AB25" s="61"/>
      <c r="AC25" s="81" t="str">
        <f>IF(Y25="","",IF(Y25&lt;=ROUND(-$DG$12/100,3),"×",IF(Y25&gt;=ROUND($DG$12/100,3),"○","")))</f>
        <v>×</v>
      </c>
      <c r="AD25" s="62"/>
      <c r="AE25" s="231">
        <f>IF(AD23=0,"",ROUND(AD24/AD23,3))</f>
        <v>0.20499999999999999</v>
      </c>
      <c r="AF25" s="232"/>
      <c r="AG25" s="64"/>
      <c r="AH25" s="191">
        <f>IF(AG23=0,"",ROUND(AG24/AG23,3))</f>
        <v>0.30099999999999999</v>
      </c>
      <c r="AI25" s="192"/>
      <c r="AJ25" s="62"/>
      <c r="AK25" s="231">
        <f>+S25-AE25</f>
        <v>0</v>
      </c>
      <c r="AL25" s="232"/>
      <c r="AM25" s="64"/>
      <c r="AN25" s="191">
        <f>+V25-AH25</f>
        <v>0</v>
      </c>
      <c r="AO25" s="192"/>
      <c r="AP25" s="62"/>
      <c r="AQ25" s="183">
        <f>IF(AP23=0,"",ROUND(AP24/AP23,3))</f>
        <v>0.24</v>
      </c>
      <c r="AR25" s="304"/>
      <c r="AS25" s="64"/>
      <c r="AT25" s="191">
        <f>IF(AS23=0,"",ROUND(AS24/AS23,3))</f>
        <v>0.312</v>
      </c>
      <c r="AU25" s="192"/>
      <c r="AV25" s="61"/>
      <c r="AW25" s="193">
        <f>IF($O25="貸",AQ25-AT25,IF($O25="借",AT25-AQ25,""))</f>
        <v>-7.2000000000000008E-2</v>
      </c>
      <c r="AX25" s="230"/>
      <c r="AY25" s="61"/>
      <c r="AZ25" s="61"/>
      <c r="BA25" s="81" t="str">
        <f>IF(AW25="","",IF(AW25&lt;=ROUND(-$DG$12/100,3),"×",IF(AW25&gt;=ROUND($DG$12/100,3),"○","")))</f>
        <v>×</v>
      </c>
      <c r="BB25" s="62"/>
      <c r="BC25" s="183">
        <f>IF(BB23=0,"",ROUND(BB24/BB23,3))</f>
        <v>0.161</v>
      </c>
      <c r="BD25" s="304"/>
      <c r="BE25" s="64"/>
      <c r="BF25" s="191">
        <f>IF(BE23=0,"",ROUND(BE24/BE23,3))</f>
        <v>0.30499999999999999</v>
      </c>
      <c r="BG25" s="192"/>
      <c r="BH25" s="61"/>
      <c r="BI25" s="193">
        <f>IF($O25="貸",BC25-BF25,IF($O25="借",BF25-BC25,""))</f>
        <v>-0.14399999999999999</v>
      </c>
      <c r="BJ25" s="230"/>
      <c r="BK25" s="61"/>
      <c r="BL25" s="61"/>
      <c r="BM25" s="81" t="str">
        <f>IF(BI25="","",IF(BI25&lt;=ROUND(-$DG$12/100,3),"×",IF(BI25&gt;=ROUND($DG$12/100,3),"○","")))</f>
        <v>×</v>
      </c>
      <c r="BN25" s="62"/>
      <c r="BO25" s="183">
        <f>IF(BN23=0,"",ROUND(BN24/BN23,3))</f>
        <v>0.22</v>
      </c>
      <c r="BP25" s="304"/>
      <c r="BQ25" s="64"/>
      <c r="BR25" s="191">
        <f>IF(BQ23=0,"",ROUND(BQ24/BQ23,3))</f>
        <v>0.28699999999999998</v>
      </c>
      <c r="BS25" s="192"/>
      <c r="BT25" s="61"/>
      <c r="BU25" s="193">
        <f>IF($O25="貸",BO25-BR25,IF($O25="借",BR25-BO25,""))</f>
        <v>-6.6999999999999976E-2</v>
      </c>
      <c r="BV25" s="230"/>
      <c r="BW25" s="61"/>
      <c r="BX25" s="61"/>
      <c r="BY25" s="81" t="str">
        <f>IF(BU25="","",IF(BU25&lt;=ROUND(-$DG$12/100,3),"×",IF(BU25&gt;=ROUND($DG$12/100,3),"○","")))</f>
        <v>×</v>
      </c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2"/>
      <c r="CY25" s="231" t="str">
        <f>IF(CX23=0,"",ROUND(CX24/CX23,3))</f>
        <v/>
      </c>
      <c r="CZ25" s="232"/>
      <c r="DA25" s="64"/>
      <c r="DB25" s="191" t="str">
        <f>IF(DA23=0,"",ROUND(DA24/DA23,3))</f>
        <v/>
      </c>
      <c r="DC25" s="192"/>
      <c r="DD25" s="61"/>
      <c r="DE25" s="195" t="str">
        <f>IF(AND(CX25="",DB25=""),"",IF($O25="貸",CY25-DB25,IF($O25="借",DB25-CY25,"")))</f>
        <v/>
      </c>
      <c r="DF25" s="196"/>
      <c r="DG25" s="61"/>
      <c r="DH25" s="61"/>
      <c r="DI25" s="65" t="str">
        <f>IF(DE25="","",IF(-ROUND($DG$12/100,3)&gt;=DE25,"×",IF(AND(DE25&gt;-ROUND($DG$12/100,3),ROUND($DG$12/100,3)&gt;DE25),"○",IF(DE25&gt;=ROUND($DG$12/100,3),"△",""))))</f>
        <v/>
      </c>
    </row>
    <row r="26" spans="4:113" ht="14.25" thickBot="1">
      <c r="D26" s="186"/>
      <c r="E26" s="45"/>
      <c r="F26" s="241"/>
      <c r="G26" s="310"/>
      <c r="H26" s="310"/>
      <c r="I26" s="310"/>
      <c r="J26" s="310"/>
      <c r="K26" s="310"/>
      <c r="L26" s="310"/>
      <c r="M26" s="310"/>
      <c r="N26" s="314"/>
      <c r="O26" s="51"/>
      <c r="P26" s="52"/>
      <c r="Q26" s="53"/>
      <c r="R26" s="69"/>
      <c r="S26" s="70"/>
      <c r="T26" s="71"/>
      <c r="U26" s="64"/>
      <c r="V26" s="64"/>
      <c r="W26" s="64"/>
      <c r="X26" s="61"/>
      <c r="Y26" s="61"/>
      <c r="Z26" s="61"/>
      <c r="AA26" s="61"/>
      <c r="AB26" s="61"/>
      <c r="AD26" s="62"/>
      <c r="AE26" s="62"/>
      <c r="AF26" s="62"/>
      <c r="AG26" s="64"/>
      <c r="AH26" s="64"/>
      <c r="AI26" s="64"/>
      <c r="AJ26" s="62"/>
      <c r="AK26" s="62"/>
      <c r="AL26" s="62"/>
      <c r="AM26" s="64"/>
      <c r="AN26" s="64"/>
      <c r="AO26" s="64"/>
      <c r="AP26" s="62"/>
      <c r="AQ26" s="62"/>
      <c r="AR26" s="62"/>
      <c r="AS26" s="64"/>
      <c r="AT26" s="64"/>
      <c r="AU26" s="64"/>
      <c r="AV26" s="61"/>
      <c r="AW26" s="61"/>
      <c r="AX26" s="61"/>
      <c r="AY26" s="61"/>
      <c r="AZ26" s="61"/>
      <c r="BB26" s="62"/>
      <c r="BC26" s="62"/>
      <c r="BD26" s="62"/>
      <c r="BE26" s="64"/>
      <c r="BF26" s="64"/>
      <c r="BG26" s="64"/>
      <c r="BH26" s="61"/>
      <c r="BI26" s="61"/>
      <c r="BJ26" s="61"/>
      <c r="BK26" s="61"/>
      <c r="BL26" s="61"/>
      <c r="BN26" s="62"/>
      <c r="BO26" s="62"/>
      <c r="BP26" s="62"/>
      <c r="BQ26" s="64"/>
      <c r="BR26" s="64"/>
      <c r="BS26" s="64"/>
      <c r="BT26" s="61"/>
      <c r="BU26" s="61"/>
      <c r="BV26" s="61"/>
      <c r="BW26" s="61"/>
      <c r="BX26" s="61"/>
      <c r="BZ26" s="61"/>
      <c r="CA26" s="61"/>
      <c r="CB26" s="66" t="s">
        <v>124</v>
      </c>
      <c r="CC26" s="61"/>
      <c r="CD26" s="61"/>
      <c r="CE26" s="66" t="s">
        <v>124</v>
      </c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2"/>
      <c r="CY26" s="62"/>
      <c r="CZ26" s="62"/>
      <c r="DA26" s="64"/>
      <c r="DB26" s="64"/>
      <c r="DC26" s="64"/>
      <c r="DD26" s="61"/>
      <c r="DE26" s="61"/>
      <c r="DF26" s="61"/>
      <c r="DG26" s="61"/>
      <c r="DH26" s="61"/>
      <c r="DI26" s="61"/>
    </row>
    <row r="27" spans="4:113" ht="19.5" thickBot="1">
      <c r="D27" s="186"/>
      <c r="E27" s="18">
        <v>5</v>
      </c>
      <c r="F27" s="244" t="s">
        <v>168</v>
      </c>
      <c r="G27" s="245"/>
      <c r="H27" s="245"/>
      <c r="I27" s="245"/>
      <c r="J27" s="245"/>
      <c r="K27" s="245"/>
      <c r="L27" s="245"/>
      <c r="M27" s="245"/>
      <c r="N27" s="246"/>
      <c r="O27" s="48" t="s">
        <v>51</v>
      </c>
      <c r="P27" s="49" t="s">
        <v>45</v>
      </c>
      <c r="Q27" s="50" t="s">
        <v>46</v>
      </c>
      <c r="R27" s="177">
        <f>'月次損益(発生)'!AD23</f>
        <v>980</v>
      </c>
      <c r="S27" s="288"/>
      <c r="T27" s="289"/>
      <c r="U27" s="94">
        <f>'月次損益(発生)'!AG23</f>
        <v>1100</v>
      </c>
      <c r="V27" s="95"/>
      <c r="W27" s="96"/>
      <c r="X27" s="88">
        <f>IF($O27="貸",R27-U27,IF($O27="借",-R27+U27,""))</f>
        <v>-120</v>
      </c>
      <c r="Y27" s="89"/>
      <c r="Z27" s="90"/>
      <c r="AA27" s="193">
        <f t="shared" ref="AA27" si="21">IF(OR(U27="",U27=0),"",ROUND(X27/U27,3))</f>
        <v>-0.109</v>
      </c>
      <c r="AB27" s="230"/>
      <c r="AC27" s="80" t="str">
        <f t="shared" ref="AC27:AC30" si="22">IF(AA27="","",IF(AA27&lt;=ROUND(-$DG$12/100,3),"×",IF(AA27&gt;=ROUND($DG$12/100,3),"○","")))</f>
        <v>×</v>
      </c>
      <c r="AD27" s="85">
        <f>+AP27+BB27+BN27+BZ27+CL27+CX27</f>
        <v>980</v>
      </c>
      <c r="AE27" s="86"/>
      <c r="AF27" s="87"/>
      <c r="AG27" s="94">
        <f>+AS27+BE27+BQ27+CC27+CO27+DA27</f>
        <v>1100</v>
      </c>
      <c r="AH27" s="95"/>
      <c r="AI27" s="96"/>
      <c r="AJ27" s="85">
        <f>+R27-AD27</f>
        <v>0</v>
      </c>
      <c r="AK27" s="86"/>
      <c r="AL27" s="87"/>
      <c r="AM27" s="94">
        <f>+U27-AG27</f>
        <v>0</v>
      </c>
      <c r="AN27" s="95"/>
      <c r="AO27" s="96"/>
      <c r="AP27" s="177">
        <v>305</v>
      </c>
      <c r="AQ27" s="288"/>
      <c r="AR27" s="289"/>
      <c r="AS27" s="94">
        <v>332</v>
      </c>
      <c r="AT27" s="95"/>
      <c r="AU27" s="96"/>
      <c r="AV27" s="88">
        <f>IF($O27="貸",AP27-AS27,IF($O27="借",-AP27+AS27,""))</f>
        <v>-27</v>
      </c>
      <c r="AW27" s="89"/>
      <c r="AX27" s="90"/>
      <c r="AY27" s="193">
        <f>IF(OR(AS27="",AS27=0),"",ROUND(AV27/AS27,3))</f>
        <v>-8.1000000000000003E-2</v>
      </c>
      <c r="AZ27" s="230"/>
      <c r="BA27" s="80" t="str">
        <f t="shared" ref="BA27:BA30" si="23">IF(AY27="","",IF(AY27&lt;=ROUND(-$DG$12/100,3),"×",IF(AY27&gt;=ROUND($DG$12/100,3),"○","")))</f>
        <v>×</v>
      </c>
      <c r="BB27" s="177">
        <v>337</v>
      </c>
      <c r="BC27" s="288"/>
      <c r="BD27" s="289"/>
      <c r="BE27" s="94">
        <v>392</v>
      </c>
      <c r="BF27" s="95"/>
      <c r="BG27" s="96"/>
      <c r="BH27" s="88">
        <f>IF($O27="貸",BB27-BE27,IF($O27="借",-BB27+BE27,""))</f>
        <v>-55</v>
      </c>
      <c r="BI27" s="89"/>
      <c r="BJ27" s="90"/>
      <c r="BK27" s="193">
        <f>IF(OR(BE27="",BE27=0),"",ROUND(BH27/BE27,3))</f>
        <v>-0.14000000000000001</v>
      </c>
      <c r="BL27" s="230"/>
      <c r="BM27" s="80" t="str">
        <f t="shared" ref="BM27:BM30" si="24">IF(BK27="","",IF(BK27&lt;=ROUND(-$DG$12/100,3),"×",IF(BK27&gt;=ROUND($DG$12/100,3),"○","")))</f>
        <v>×</v>
      </c>
      <c r="BN27" s="177">
        <v>338</v>
      </c>
      <c r="BO27" s="288"/>
      <c r="BP27" s="289"/>
      <c r="BQ27" s="94">
        <v>376</v>
      </c>
      <c r="BR27" s="95"/>
      <c r="BS27" s="96"/>
      <c r="BT27" s="88">
        <f>IF($O27="貸",BN27-BQ27,IF($O27="借",-BN27+BQ27,""))</f>
        <v>-38</v>
      </c>
      <c r="BU27" s="89"/>
      <c r="BV27" s="90"/>
      <c r="BW27" s="193">
        <f>IF(OR(BQ27="",BQ27=0),"",ROUND(BT27/BQ27,3))</f>
        <v>-0.10100000000000001</v>
      </c>
      <c r="BX27" s="230"/>
      <c r="BY27" s="80" t="str">
        <f t="shared" ref="BY27:BY30" si="25">IF(BW27="","",IF(BW27&lt;=ROUND(-$DG$12/100,3),"×",IF(BW27&gt;=ROUND($DG$12/100,3),"○","")))</f>
        <v>×</v>
      </c>
      <c r="BZ27" s="177">
        <v>394</v>
      </c>
      <c r="CA27" s="288"/>
      <c r="CB27" s="289"/>
      <c r="CC27" s="94">
        <v>440</v>
      </c>
      <c r="CD27" s="95"/>
      <c r="CE27" s="96"/>
      <c r="CF27" s="88">
        <f>IF($O27="貸",BZ27-CC27,IF($O27="借",-BZ27+CC27,""))</f>
        <v>-46</v>
      </c>
      <c r="CG27" s="89"/>
      <c r="CH27" s="90"/>
      <c r="CI27" s="193">
        <f>IF(OR(CC27="",CC27=0),"",ROUND(CF27/CC27,3))</f>
        <v>-0.105</v>
      </c>
      <c r="CJ27" s="230"/>
      <c r="CK27" s="80" t="str">
        <f t="shared" ref="CK27:CK30" si="26">IF(CI27="","",IF(CI27&lt;=ROUND(-$DG$12/100,3),"×",IF(CI27&gt;=ROUND($DG$12/100,3),"○","")))</f>
        <v>×</v>
      </c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177">
        <f>-BZ27</f>
        <v>-394</v>
      </c>
      <c r="CY27" s="288"/>
      <c r="CZ27" s="289"/>
      <c r="DA27" s="94">
        <f>-CC27</f>
        <v>-440</v>
      </c>
      <c r="DB27" s="95"/>
      <c r="DC27" s="96"/>
      <c r="DD27" s="88">
        <f>IF($O27="貸",CX27-DA27,IF($O27="借",-CX27+DA27,""))</f>
        <v>46</v>
      </c>
      <c r="DE27" s="89"/>
      <c r="DF27" s="90"/>
      <c r="DG27" s="193">
        <f>IF(OR(DA27="",DA27=0),"",ROUND(DD27/DA27,3))</f>
        <v>-0.105</v>
      </c>
      <c r="DH27" s="230"/>
      <c r="DI27" s="80" t="str">
        <f t="shared" ref="DI27:DI30" si="27">IF(DG27="","",IF(DG27&lt;=ROUND(-$DG$12/100,3),"×",IF(DG27&gt;=ROUND($DG$12/100,3),"○","")))</f>
        <v>×</v>
      </c>
    </row>
    <row r="28" spans="4:113" ht="18" thickBot="1">
      <c r="D28" s="186"/>
      <c r="E28" s="59" t="s">
        <v>123</v>
      </c>
      <c r="F28" s="307" t="s">
        <v>170</v>
      </c>
      <c r="G28" s="308"/>
      <c r="H28" s="308"/>
      <c r="I28" s="308"/>
      <c r="J28" s="308"/>
      <c r="K28" s="308"/>
      <c r="L28" s="308"/>
      <c r="M28" s="308"/>
      <c r="N28" s="309"/>
      <c r="O28" s="46" t="s">
        <v>51</v>
      </c>
      <c r="Q28" s="47" t="s">
        <v>47</v>
      </c>
      <c r="R28" s="62"/>
      <c r="S28" s="300">
        <v>1</v>
      </c>
      <c r="T28" s="301"/>
      <c r="U28" s="64"/>
      <c r="V28" s="302">
        <v>1</v>
      </c>
      <c r="W28" s="303"/>
      <c r="X28" s="61"/>
      <c r="Y28" s="195">
        <f>IF($O28="貸",S28-V28,IF($O28="借",V28-S28,""))</f>
        <v>0</v>
      </c>
      <c r="Z28" s="196"/>
      <c r="AA28" s="61"/>
      <c r="AB28" s="61"/>
      <c r="AC28" s="80" t="str">
        <f t="shared" si="22"/>
        <v/>
      </c>
      <c r="AD28" s="62"/>
      <c r="AE28" s="300">
        <f>+AQ28+BC28+BO28+CA28+CM28+CY28</f>
        <v>1</v>
      </c>
      <c r="AF28" s="301"/>
      <c r="AG28" s="64"/>
      <c r="AH28" s="302">
        <f>+AT28+BF28+BR28+CD28+CP28+DB28</f>
        <v>0.99999999999999989</v>
      </c>
      <c r="AI28" s="303"/>
      <c r="AJ28" s="62"/>
      <c r="AK28" s="231">
        <f>+S28-AE28</f>
        <v>0</v>
      </c>
      <c r="AL28" s="232"/>
      <c r="AM28" s="64"/>
      <c r="AN28" s="191">
        <f>+V28-AH28</f>
        <v>0</v>
      </c>
      <c r="AO28" s="192"/>
      <c r="AP28" s="75"/>
      <c r="AQ28" s="312">
        <f>IF(OR($R27=0,$R27=""),"",ROUND(AP27/$R27,3))</f>
        <v>0.311</v>
      </c>
      <c r="AR28" s="313"/>
      <c r="AS28" s="76"/>
      <c r="AT28" s="302">
        <f>IF(OR($U27=0,$U27=""),"",ROUND(AS27/$U27,3))</f>
        <v>0.30199999999999999</v>
      </c>
      <c r="AU28" s="303"/>
      <c r="AV28" s="61"/>
      <c r="AW28" s="193">
        <f>IF($O28="貸",AQ28-AT28,IF($O28="借",AT28-AQ28,""))</f>
        <v>9.000000000000008E-3</v>
      </c>
      <c r="AX28" s="230"/>
      <c r="AY28" s="61"/>
      <c r="AZ28" s="61"/>
      <c r="BA28" s="80" t="str">
        <f t="shared" si="23"/>
        <v/>
      </c>
      <c r="BB28" s="75"/>
      <c r="BC28" s="312">
        <f>IF(OR($R27=0,$R27=""),"",ROUND(BB27/$R27,3))</f>
        <v>0.34399999999999997</v>
      </c>
      <c r="BD28" s="313"/>
      <c r="BE28" s="76"/>
      <c r="BF28" s="302">
        <f>IF(OR($U27=0,$U27=""),"",ROUND(BE27/$U27,3))</f>
        <v>0.35599999999999998</v>
      </c>
      <c r="BG28" s="303"/>
      <c r="BH28" s="61"/>
      <c r="BI28" s="193">
        <f>IF($O28="貸",BC28-BF28,IF($O28="借",BF28-BC28,""))</f>
        <v>-1.2000000000000011E-2</v>
      </c>
      <c r="BJ28" s="230"/>
      <c r="BK28" s="61"/>
      <c r="BL28" s="61"/>
      <c r="BM28" s="80" t="str">
        <f t="shared" si="24"/>
        <v/>
      </c>
      <c r="BN28" s="75"/>
      <c r="BO28" s="312">
        <f>IF(OR($R27=0,$R27=""),"",ROUND(BN27/$R27,3))</f>
        <v>0.34499999999999997</v>
      </c>
      <c r="BP28" s="313"/>
      <c r="BQ28" s="76"/>
      <c r="BR28" s="302">
        <f>IF(OR($U27=0,$U27=""),"",ROUND(BQ27/$U27,3))</f>
        <v>0.34200000000000003</v>
      </c>
      <c r="BS28" s="303"/>
      <c r="BT28" s="61"/>
      <c r="BU28" s="193">
        <f>IF($O28="貸",BO28-BR28,IF($O28="借",BR28-BO28,""))</f>
        <v>2.9999999999999472E-3</v>
      </c>
      <c r="BV28" s="230"/>
      <c r="BW28" s="61"/>
      <c r="BX28" s="61"/>
      <c r="BY28" s="80" t="str">
        <f t="shared" si="25"/>
        <v/>
      </c>
      <c r="BZ28" s="75"/>
      <c r="CA28" s="183">
        <f>IF(OR($R27=0,$R27=""),"",ROUND(BZ27/$R27,3))</f>
        <v>0.40200000000000002</v>
      </c>
      <c r="CB28" s="304"/>
      <c r="CC28" s="76"/>
      <c r="CD28" s="302">
        <f>IF(OR($U27=0,$U27=""),"",ROUND(CC27/$U27,3))</f>
        <v>0.4</v>
      </c>
      <c r="CE28" s="303"/>
      <c r="CF28" s="61"/>
      <c r="CG28" s="193">
        <f>IF($O28="貸",CA28-CD28,IF($O28="借",CD28-CA28,""))</f>
        <v>2.0000000000000018E-3</v>
      </c>
      <c r="CH28" s="230"/>
      <c r="CI28" s="61"/>
      <c r="CJ28" s="61"/>
      <c r="CK28" s="80" t="str">
        <f t="shared" si="26"/>
        <v/>
      </c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75"/>
      <c r="CY28" s="183">
        <f>IF(OR($R27=0,$R27=""),"",ROUND(CX27/$R27,3))</f>
        <v>-0.40200000000000002</v>
      </c>
      <c r="CZ28" s="304"/>
      <c r="DA28" s="76"/>
      <c r="DB28" s="302">
        <f>IF(OR($U27=0,$U27=""),"",ROUND(DA27/$U27,3))</f>
        <v>-0.4</v>
      </c>
      <c r="DC28" s="303"/>
      <c r="DD28" s="61"/>
      <c r="DE28" s="193">
        <f>IF($O28="貸",CY28-DB28,IF($O28="借",DB28-CY28,""))</f>
        <v>-2.0000000000000018E-3</v>
      </c>
      <c r="DF28" s="230"/>
      <c r="DG28" s="61"/>
      <c r="DH28" s="61"/>
      <c r="DI28" s="80" t="str">
        <f t="shared" si="27"/>
        <v/>
      </c>
    </row>
    <row r="29" spans="4:113" ht="14.25" thickBot="1">
      <c r="D29" s="186"/>
      <c r="E29" s="44" t="s">
        <v>105</v>
      </c>
      <c r="F29" s="77" t="s">
        <v>114</v>
      </c>
      <c r="G29" s="78"/>
      <c r="H29" s="78"/>
      <c r="I29" s="78"/>
      <c r="J29" s="78"/>
      <c r="K29" s="78"/>
      <c r="L29" s="78"/>
      <c r="M29" s="78"/>
      <c r="N29" s="79"/>
      <c r="O29" s="25" t="s">
        <v>51</v>
      </c>
      <c r="P29" s="24" t="s">
        <v>45</v>
      </c>
      <c r="Q29" s="16" t="s">
        <v>46</v>
      </c>
      <c r="R29" s="85">
        <f>'月次損益(発生)'!U23</f>
        <v>820</v>
      </c>
      <c r="S29" s="86"/>
      <c r="T29" s="87"/>
      <c r="U29" s="94">
        <f>+R29</f>
        <v>820</v>
      </c>
      <c r="V29" s="95"/>
      <c r="W29" s="96"/>
      <c r="X29" s="88">
        <f t="shared" ref="X29:X30" si="28">IF($O29="貸",R29-U29,IF($O29="借",-R29+U29,""))</f>
        <v>0</v>
      </c>
      <c r="Y29" s="89"/>
      <c r="Z29" s="90"/>
      <c r="AA29" s="195">
        <f t="shared" ref="AA29:AA30" si="29">IF(OR(U29="",U29=0),"",ROUND(X29/U29,3))</f>
        <v>0</v>
      </c>
      <c r="AB29" s="196"/>
      <c r="AC29" s="80" t="str">
        <f t="shared" si="22"/>
        <v/>
      </c>
      <c r="AD29" s="85">
        <f>+AP29+BB29+BN29+BZ29+CL29+CX29</f>
        <v>820</v>
      </c>
      <c r="AE29" s="86"/>
      <c r="AF29" s="87"/>
      <c r="AG29" s="94">
        <f>+AS29+BE29+BQ29+CC29+CO29+DA29</f>
        <v>820</v>
      </c>
      <c r="AH29" s="95"/>
      <c r="AI29" s="96"/>
      <c r="AJ29" s="85">
        <f>+R29-AD29</f>
        <v>0</v>
      </c>
      <c r="AK29" s="86"/>
      <c r="AL29" s="87"/>
      <c r="AM29" s="94">
        <f>+U29-AG29</f>
        <v>0</v>
      </c>
      <c r="AN29" s="95"/>
      <c r="AO29" s="96"/>
      <c r="AP29" s="85">
        <v>248</v>
      </c>
      <c r="AQ29" s="86"/>
      <c r="AR29" s="87"/>
      <c r="AS29" s="94">
        <v>249</v>
      </c>
      <c r="AT29" s="95"/>
      <c r="AU29" s="96"/>
      <c r="AV29" s="88">
        <f>IF($O29="貸",AP29-AS29,IF($O29="借",-AP29+AS29,""))</f>
        <v>-1</v>
      </c>
      <c r="AW29" s="89"/>
      <c r="AX29" s="90"/>
      <c r="AY29" s="195">
        <f>IF(OR(AS29="",AS29=0),"",ROUND(AV29/AS29,3))</f>
        <v>-4.0000000000000001E-3</v>
      </c>
      <c r="AZ29" s="196"/>
      <c r="BA29" s="80" t="str">
        <f t="shared" si="23"/>
        <v/>
      </c>
      <c r="BB29" s="85">
        <v>305</v>
      </c>
      <c r="BC29" s="86"/>
      <c r="BD29" s="87"/>
      <c r="BE29" s="94">
        <v>308</v>
      </c>
      <c r="BF29" s="95"/>
      <c r="BG29" s="96"/>
      <c r="BH29" s="88">
        <f>IF($O29="貸",BB29-BE29,IF($O29="借",-BB29+BE29,""))</f>
        <v>-3</v>
      </c>
      <c r="BI29" s="89"/>
      <c r="BJ29" s="90"/>
      <c r="BK29" s="195">
        <f>IF(OR(BE29="",BE29=0),"",ROUND(BH29/BE29,3))</f>
        <v>-0.01</v>
      </c>
      <c r="BL29" s="196"/>
      <c r="BM29" s="80" t="str">
        <f t="shared" si="24"/>
        <v/>
      </c>
      <c r="BN29" s="85">
        <v>267</v>
      </c>
      <c r="BO29" s="86"/>
      <c r="BP29" s="87"/>
      <c r="BQ29" s="94">
        <v>263</v>
      </c>
      <c r="BR29" s="95"/>
      <c r="BS29" s="96"/>
      <c r="BT29" s="88">
        <f>IF($O29="貸",BN29-BQ29,IF($O29="借",-BN29+BQ29,""))</f>
        <v>4</v>
      </c>
      <c r="BU29" s="89"/>
      <c r="BV29" s="90"/>
      <c r="BW29" s="195">
        <f>IF(OR(BQ29="",BQ29=0),"",ROUND(BT29/BQ29,3))</f>
        <v>1.4999999999999999E-2</v>
      </c>
      <c r="BX29" s="196"/>
      <c r="BY29" s="80" t="str">
        <f t="shared" si="25"/>
        <v/>
      </c>
      <c r="BZ29" s="85">
        <v>246</v>
      </c>
      <c r="CA29" s="86"/>
      <c r="CB29" s="87"/>
      <c r="CC29" s="94">
        <v>246</v>
      </c>
      <c r="CD29" s="95"/>
      <c r="CE29" s="96"/>
      <c r="CF29" s="88">
        <f>IF($O29="貸",BZ29-CC29,IF($O29="借",-BZ29+CC29,""))</f>
        <v>0</v>
      </c>
      <c r="CG29" s="89"/>
      <c r="CH29" s="90"/>
      <c r="CI29" s="195">
        <f>IF(OR(CC29="",CC29=0),"",ROUND(CF29/CC29,3))</f>
        <v>0</v>
      </c>
      <c r="CJ29" s="196"/>
      <c r="CK29" s="80" t="str">
        <f t="shared" si="26"/>
        <v/>
      </c>
      <c r="CL29" s="62"/>
      <c r="CM29" s="62"/>
      <c r="CN29" s="62"/>
      <c r="CO29" s="61"/>
      <c r="CP29" s="61"/>
      <c r="CQ29" s="61"/>
      <c r="CR29" s="61"/>
      <c r="CS29" s="61"/>
      <c r="CT29" s="61"/>
      <c r="CU29" s="61"/>
      <c r="CV29" s="61"/>
      <c r="CW29" s="61"/>
      <c r="CX29" s="85">
        <f>-BZ29</f>
        <v>-246</v>
      </c>
      <c r="CY29" s="86"/>
      <c r="CZ29" s="87"/>
      <c r="DA29" s="94">
        <f>-CC29</f>
        <v>-246</v>
      </c>
      <c r="DB29" s="95"/>
      <c r="DC29" s="96"/>
      <c r="DD29" s="88">
        <f>IF($O29="貸",CX29-DA29,IF($O29="借",-CX29+DA29,""))</f>
        <v>0</v>
      </c>
      <c r="DE29" s="89"/>
      <c r="DF29" s="90"/>
      <c r="DG29" s="195">
        <f>IF(OR(DA29="",DA29=0),"",ROUND(DD29/DA29,3))</f>
        <v>0</v>
      </c>
      <c r="DH29" s="196"/>
      <c r="DI29" s="80" t="str">
        <f t="shared" si="27"/>
        <v/>
      </c>
    </row>
    <row r="30" spans="4:113" ht="14.25" thickBot="1">
      <c r="D30" s="186"/>
      <c r="E30" s="44" t="s">
        <v>106</v>
      </c>
      <c r="F30" s="77" t="s">
        <v>115</v>
      </c>
      <c r="G30" s="78"/>
      <c r="H30" s="78"/>
      <c r="I30" s="78"/>
      <c r="J30" s="78"/>
      <c r="K30" s="78"/>
      <c r="L30" s="78"/>
      <c r="M30" s="78"/>
      <c r="N30" s="79"/>
      <c r="O30" s="25" t="s">
        <v>51</v>
      </c>
      <c r="P30" s="24" t="s">
        <v>45</v>
      </c>
      <c r="Q30" s="16" t="s">
        <v>46</v>
      </c>
      <c r="R30" s="85">
        <f>+R27-R29</f>
        <v>160</v>
      </c>
      <c r="S30" s="86"/>
      <c r="T30" s="87"/>
      <c r="U30" s="94">
        <f>+U27-U29</f>
        <v>280</v>
      </c>
      <c r="V30" s="95"/>
      <c r="W30" s="96"/>
      <c r="X30" s="88">
        <f t="shared" si="28"/>
        <v>-120</v>
      </c>
      <c r="Y30" s="89"/>
      <c r="Z30" s="90"/>
      <c r="AA30" s="195">
        <f t="shared" si="29"/>
        <v>-0.42899999999999999</v>
      </c>
      <c r="AB30" s="196"/>
      <c r="AC30" s="80" t="str">
        <f t="shared" si="22"/>
        <v>×</v>
      </c>
      <c r="AD30" s="85">
        <f>+AD27-AD29</f>
        <v>160</v>
      </c>
      <c r="AE30" s="86"/>
      <c r="AF30" s="87"/>
      <c r="AG30" s="94">
        <f>+AG27-AG29</f>
        <v>280</v>
      </c>
      <c r="AH30" s="95"/>
      <c r="AI30" s="96"/>
      <c r="AJ30" s="85">
        <f t="shared" ref="AJ30" si="30">+AJ27-AJ29</f>
        <v>0</v>
      </c>
      <c r="AK30" s="86"/>
      <c r="AL30" s="87"/>
      <c r="AM30" s="94">
        <f t="shared" ref="AM30" si="31">+AM27-AM29</f>
        <v>0</v>
      </c>
      <c r="AN30" s="95"/>
      <c r="AO30" s="96"/>
      <c r="AP30" s="85">
        <f>+AP27-AP29</f>
        <v>57</v>
      </c>
      <c r="AQ30" s="86"/>
      <c r="AR30" s="87"/>
      <c r="AS30" s="94">
        <f>+AS27-AS29</f>
        <v>83</v>
      </c>
      <c r="AT30" s="95"/>
      <c r="AU30" s="96"/>
      <c r="AV30" s="88">
        <f>IF($O30="貸",AP30-AS30,IF($O30="借",-AP30+AS30,""))</f>
        <v>-26</v>
      </c>
      <c r="AW30" s="89"/>
      <c r="AX30" s="90"/>
      <c r="AY30" s="195">
        <f>IF(OR(AS30="",AS30=0),"",ROUND(AV30/AS30,3))</f>
        <v>-0.313</v>
      </c>
      <c r="AZ30" s="196"/>
      <c r="BA30" s="80" t="str">
        <f t="shared" si="23"/>
        <v>×</v>
      </c>
      <c r="BB30" s="85">
        <f>+BB27-BB29</f>
        <v>32</v>
      </c>
      <c r="BC30" s="86"/>
      <c r="BD30" s="87"/>
      <c r="BE30" s="94">
        <f>+BE27-BE29</f>
        <v>84</v>
      </c>
      <c r="BF30" s="95"/>
      <c r="BG30" s="96"/>
      <c r="BH30" s="88">
        <f>IF($O30="貸",BB30-BE30,IF($O30="借",-BB30+BE30,""))</f>
        <v>-52</v>
      </c>
      <c r="BI30" s="89"/>
      <c r="BJ30" s="90"/>
      <c r="BK30" s="195">
        <f>IF(OR(BE30="",BE30=0),"",ROUND(BH30/BE30,3))</f>
        <v>-0.61899999999999999</v>
      </c>
      <c r="BL30" s="196"/>
      <c r="BM30" s="80" t="str">
        <f t="shared" si="24"/>
        <v>×</v>
      </c>
      <c r="BN30" s="85">
        <f>+BN27-BN29</f>
        <v>71</v>
      </c>
      <c r="BO30" s="86"/>
      <c r="BP30" s="87"/>
      <c r="BQ30" s="94">
        <f>+BQ27-BQ29</f>
        <v>113</v>
      </c>
      <c r="BR30" s="95"/>
      <c r="BS30" s="96"/>
      <c r="BT30" s="88">
        <f>IF($O30="貸",BN30-BQ30,IF($O30="借",-BN30+BQ30,""))</f>
        <v>-42</v>
      </c>
      <c r="BU30" s="89"/>
      <c r="BV30" s="90"/>
      <c r="BW30" s="195">
        <f>IF(OR(BQ30="",BQ30=0),"",ROUND(BT30/BQ30,3))</f>
        <v>-0.372</v>
      </c>
      <c r="BX30" s="196"/>
      <c r="BY30" s="80" t="str">
        <f t="shared" si="25"/>
        <v>×</v>
      </c>
      <c r="BZ30" s="85">
        <f>+BZ27-BZ29</f>
        <v>148</v>
      </c>
      <c r="CA30" s="86"/>
      <c r="CB30" s="87"/>
      <c r="CC30" s="94">
        <f>+CC27-CC29</f>
        <v>194</v>
      </c>
      <c r="CD30" s="95"/>
      <c r="CE30" s="96"/>
      <c r="CF30" s="88">
        <f>IF($O30="貸",BZ30-CC30,IF($O30="借",-BZ30+CC30,""))</f>
        <v>-46</v>
      </c>
      <c r="CG30" s="89"/>
      <c r="CH30" s="90"/>
      <c r="CI30" s="195">
        <f>IF(OR(CC30="",CC30=0),"",ROUND(CF30/CC30,3))</f>
        <v>-0.23699999999999999</v>
      </c>
      <c r="CJ30" s="196"/>
      <c r="CK30" s="80" t="str">
        <f t="shared" si="26"/>
        <v>×</v>
      </c>
      <c r="CL30" s="62"/>
      <c r="CM30" s="62"/>
      <c r="CN30" s="62"/>
      <c r="CO30" s="61"/>
      <c r="CP30" s="61"/>
      <c r="CQ30" s="61"/>
      <c r="CR30" s="61"/>
      <c r="CS30" s="61"/>
      <c r="CT30" s="61"/>
      <c r="CU30" s="61"/>
      <c r="CV30" s="61"/>
      <c r="CW30" s="61"/>
      <c r="CX30" s="85">
        <f t="shared" ref="CX30" si="32">+CX27-CX29</f>
        <v>-148</v>
      </c>
      <c r="CY30" s="86"/>
      <c r="CZ30" s="87"/>
      <c r="DA30" s="94">
        <f t="shared" ref="DA30" si="33">+DA27-DA29</f>
        <v>-194</v>
      </c>
      <c r="DB30" s="95"/>
      <c r="DC30" s="96"/>
      <c r="DD30" s="88">
        <f>IF($O30="貸",CX30-DA30,IF($O30="借",-CX30+DA30,""))</f>
        <v>46</v>
      </c>
      <c r="DE30" s="89"/>
      <c r="DF30" s="90"/>
      <c r="DG30" s="195">
        <f>IF(OR(DA30="",DA30=0),"",ROUND(DD30/DA30,3))</f>
        <v>-0.23699999999999999</v>
      </c>
      <c r="DH30" s="196"/>
      <c r="DI30" s="80" t="str">
        <f t="shared" si="27"/>
        <v>×</v>
      </c>
    </row>
    <row r="31" spans="4:113" ht="18" thickBot="1">
      <c r="D31" s="186"/>
      <c r="E31" s="44" t="s">
        <v>107</v>
      </c>
      <c r="F31" s="334" t="s">
        <v>169</v>
      </c>
      <c r="G31" s="335"/>
      <c r="H31" s="335"/>
      <c r="I31" s="335"/>
      <c r="J31" s="335"/>
      <c r="K31" s="335"/>
      <c r="L31" s="335"/>
      <c r="M31" s="335"/>
      <c r="N31" s="336"/>
      <c r="O31" s="25" t="s">
        <v>51</v>
      </c>
      <c r="Q31" s="16" t="s">
        <v>47</v>
      </c>
      <c r="R31" s="62"/>
      <c r="S31" s="312">
        <f>IF(R29=0,"",ROUND(R30/R29,3))</f>
        <v>0.19500000000000001</v>
      </c>
      <c r="T31" s="313"/>
      <c r="U31" s="64"/>
      <c r="V31" s="191">
        <f>IF(U29=0,"",ROUND(U30/U29,3))</f>
        <v>0.34100000000000003</v>
      </c>
      <c r="W31" s="192"/>
      <c r="X31" s="61"/>
      <c r="Y31" s="193">
        <f>IF($O31="貸",S31-V31,IF($O31="借",V31-S31,""))</f>
        <v>-0.14600000000000002</v>
      </c>
      <c r="Z31" s="230"/>
      <c r="AA31" s="61"/>
      <c r="AB31" s="61"/>
      <c r="AC31" s="81" t="str">
        <f>IF(Y31="","",IF(Y31&lt;=ROUND(-$DG$12/100,3),"×",IF(Y31&gt;=ROUND($DG$12/100,3),"○","")))</f>
        <v>×</v>
      </c>
      <c r="AD31" s="62"/>
      <c r="AE31" s="231">
        <f>IF(AD29=0,"",ROUND(AD30/AD29,3))</f>
        <v>0.19500000000000001</v>
      </c>
      <c r="AF31" s="232"/>
      <c r="AG31" s="64"/>
      <c r="AH31" s="191">
        <f>IF(AG29=0,"",ROUND(AG30/AG29,3))</f>
        <v>0.34100000000000003</v>
      </c>
      <c r="AI31" s="192"/>
      <c r="AJ31" s="62"/>
      <c r="AK31" s="231">
        <f>+S31-AE31</f>
        <v>0</v>
      </c>
      <c r="AL31" s="232"/>
      <c r="AM31" s="64"/>
      <c r="AN31" s="191">
        <f>+V31-AH31</f>
        <v>0</v>
      </c>
      <c r="AO31" s="192"/>
      <c r="AP31" s="62"/>
      <c r="AQ31" s="183">
        <f>IF(AP29=0,"",ROUND(AP30/AP29,3))</f>
        <v>0.23</v>
      </c>
      <c r="AR31" s="304"/>
      <c r="AS31" s="64"/>
      <c r="AT31" s="191">
        <f>IF(AS29=0,"",ROUND(AS30/AS29,3))</f>
        <v>0.33300000000000002</v>
      </c>
      <c r="AU31" s="192"/>
      <c r="AV31" s="61"/>
      <c r="AW31" s="193">
        <f>IF($O31="貸",AQ31-AT31,IF($O31="借",AT31-AQ31,""))</f>
        <v>-0.10300000000000001</v>
      </c>
      <c r="AX31" s="230"/>
      <c r="AY31" s="61"/>
      <c r="AZ31" s="61"/>
      <c r="BA31" s="81" t="str">
        <f>IF(AW31="","",IF(AW31&lt;=ROUND(-$DG$12/100,3),"×",IF(AW31&gt;=ROUND($DG$12/100,3),"○","")))</f>
        <v>×</v>
      </c>
      <c r="BB31" s="62"/>
      <c r="BC31" s="183">
        <f>IF(BB29=0,"",ROUND(BB30/BB29,3))</f>
        <v>0.105</v>
      </c>
      <c r="BD31" s="304"/>
      <c r="BE31" s="64"/>
      <c r="BF31" s="191">
        <f>IF(BE29=0,"",ROUND(BE30/BE29,3))</f>
        <v>0.27300000000000002</v>
      </c>
      <c r="BG31" s="192"/>
      <c r="BH31" s="61"/>
      <c r="BI31" s="193">
        <f>IF($O31="貸",BC31-BF31,IF($O31="借",BF31-BC31,""))</f>
        <v>-0.16800000000000004</v>
      </c>
      <c r="BJ31" s="230"/>
      <c r="BK31" s="61"/>
      <c r="BL31" s="61"/>
      <c r="BM31" s="81" t="str">
        <f>IF(BI31="","",IF(BI31&lt;=ROUND(-$DG$12/100,3),"×",IF(BI31&gt;=ROUND($DG$12/100,3),"○","")))</f>
        <v>×</v>
      </c>
      <c r="BN31" s="62"/>
      <c r="BO31" s="183">
        <f>IF(BN29=0,"",ROUND(BN30/BN29,3))</f>
        <v>0.26600000000000001</v>
      </c>
      <c r="BP31" s="304"/>
      <c r="BQ31" s="64"/>
      <c r="BR31" s="191">
        <f>IF(BQ29=0,"",ROUND(BQ30/BQ29,3))</f>
        <v>0.43</v>
      </c>
      <c r="BS31" s="192"/>
      <c r="BT31" s="61"/>
      <c r="BU31" s="193">
        <f>IF($O31="貸",BO31-BR31,IF($O31="借",BR31-BO31,""))</f>
        <v>-0.16399999999999998</v>
      </c>
      <c r="BV31" s="230"/>
      <c r="BW31" s="61"/>
      <c r="BX31" s="61"/>
      <c r="BY31" s="81" t="str">
        <f>IF(BU31="","",IF(BU31&lt;=ROUND(-$DG$12/100,3),"×",IF(BU31&gt;=ROUND($DG$12/100,3),"○","")))</f>
        <v>×</v>
      </c>
      <c r="BZ31" s="62"/>
      <c r="CA31" s="183">
        <f>IF(BZ29=0,"",ROUND(BZ30/BZ29,3))</f>
        <v>0.60199999999999998</v>
      </c>
      <c r="CB31" s="304"/>
      <c r="CC31" s="64"/>
      <c r="CD31" s="191">
        <f>IF(CC29=0,"",ROUND(CC30/CC29,3))</f>
        <v>0.78900000000000003</v>
      </c>
      <c r="CE31" s="192"/>
      <c r="CF31" s="61"/>
      <c r="CG31" s="193">
        <f>IF($O31="貸",CA31-CD31,IF($O31="借",CD31-CA31,""))</f>
        <v>-0.18700000000000006</v>
      </c>
      <c r="CH31" s="230"/>
      <c r="CI31" s="61"/>
      <c r="CJ31" s="61"/>
      <c r="CK31" s="81" t="str">
        <f>IF(CG31="","",IF(CG31&lt;=ROUND(-$DG$12/100,3),"×",IF(CG31&gt;=ROUND($DG$12/100,3),"○","")))</f>
        <v>×</v>
      </c>
      <c r="CL31" s="62"/>
      <c r="CM31" s="62"/>
      <c r="CN31" s="62"/>
      <c r="CO31" s="61"/>
      <c r="CP31" s="61"/>
      <c r="CQ31" s="61"/>
      <c r="CR31" s="61"/>
      <c r="CS31" s="61"/>
      <c r="CT31" s="61"/>
      <c r="CU31" s="61"/>
      <c r="CV31" s="61"/>
      <c r="CW31" s="61"/>
      <c r="CX31" s="62"/>
      <c r="CY31" s="183">
        <f>IF(CX29=0,"",ROUND(CX30/CX29,3))</f>
        <v>0.60199999999999998</v>
      </c>
      <c r="CZ31" s="304"/>
      <c r="DA31" s="64"/>
      <c r="DB31" s="191">
        <f>IF(DA29=0,"",ROUND(DA30/DA29,3))</f>
        <v>0.78900000000000003</v>
      </c>
      <c r="DC31" s="192"/>
      <c r="DD31" s="61"/>
      <c r="DE31" s="193">
        <f>IF(AND(CX31="",DB31=""),"",IF($O31="貸",CY31-DB31,IF($O31="借",DB31-CY31,"")))</f>
        <v>-0.18700000000000006</v>
      </c>
      <c r="DF31" s="230"/>
      <c r="DG31" s="61"/>
      <c r="DH31" s="61"/>
      <c r="DI31" s="81" t="str">
        <f>IF(DE31="","",IF(DE31&lt;=ROUND(-$DG$12/100,3),"×",IF(DE31&gt;=ROUND($DG$12/100,3),"○","")))</f>
        <v>×</v>
      </c>
    </row>
    <row r="32" spans="4:113" ht="14.25" thickBot="1">
      <c r="D32" s="186"/>
      <c r="E32" s="45"/>
      <c r="F32" s="241"/>
      <c r="G32" s="310"/>
      <c r="H32" s="310"/>
      <c r="I32" s="310"/>
      <c r="J32" s="310"/>
      <c r="K32" s="310"/>
      <c r="L32" s="310"/>
      <c r="M32" s="310"/>
      <c r="N32" s="314"/>
      <c r="O32" s="51"/>
      <c r="P32" s="52"/>
      <c r="Q32" s="53"/>
      <c r="R32" s="69"/>
      <c r="S32" s="70"/>
      <c r="T32" s="71"/>
      <c r="U32" s="64"/>
      <c r="V32" s="64"/>
      <c r="W32" s="64"/>
      <c r="X32" s="61"/>
      <c r="Y32" s="61"/>
      <c r="Z32" s="61"/>
      <c r="AA32" s="61"/>
      <c r="AB32" s="61"/>
      <c r="AD32" s="62"/>
      <c r="AE32" s="62"/>
      <c r="AF32" s="62"/>
      <c r="AG32" s="64"/>
      <c r="AH32" s="64"/>
      <c r="AI32" s="64"/>
      <c r="AJ32" s="62"/>
      <c r="AK32" s="62"/>
      <c r="AL32" s="62"/>
      <c r="AM32" s="64"/>
      <c r="AN32" s="64"/>
      <c r="AO32" s="64"/>
      <c r="AP32" s="62"/>
      <c r="AQ32" s="62"/>
      <c r="AR32" s="62"/>
      <c r="AS32" s="64"/>
      <c r="AT32" s="64"/>
      <c r="AU32" s="64"/>
      <c r="AV32" s="61"/>
      <c r="AW32" s="61"/>
      <c r="AX32" s="61"/>
      <c r="AY32" s="61"/>
      <c r="AZ32" s="61"/>
      <c r="BB32" s="62"/>
      <c r="BC32" s="62"/>
      <c r="BD32" s="62"/>
      <c r="BE32" s="64"/>
      <c r="BF32" s="64"/>
      <c r="BG32" s="64"/>
      <c r="BH32" s="61"/>
      <c r="BI32" s="61"/>
      <c r="BJ32" s="61"/>
      <c r="BK32" s="61"/>
      <c r="BL32" s="61"/>
      <c r="BN32" s="62"/>
      <c r="BO32" s="62"/>
      <c r="BP32" s="62"/>
      <c r="BQ32" s="64"/>
      <c r="BR32" s="64"/>
      <c r="BS32" s="64"/>
      <c r="BT32" s="61"/>
      <c r="BU32" s="61"/>
      <c r="BV32" s="61"/>
      <c r="BW32" s="61"/>
      <c r="BX32" s="61"/>
      <c r="BZ32" s="62"/>
      <c r="CA32" s="62"/>
      <c r="CB32" s="62"/>
      <c r="CC32" s="64"/>
      <c r="CD32" s="64"/>
      <c r="CE32" s="64"/>
      <c r="CF32" s="61"/>
      <c r="CG32" s="61"/>
      <c r="CH32" s="61"/>
      <c r="CI32" s="61"/>
      <c r="CJ32" s="61"/>
      <c r="CL32" s="62"/>
      <c r="CM32" s="62"/>
      <c r="CN32" s="62"/>
      <c r="CO32" s="61"/>
      <c r="CP32" s="61"/>
      <c r="CQ32" s="61"/>
      <c r="CR32" s="61"/>
      <c r="CS32" s="61"/>
      <c r="CT32" s="61"/>
      <c r="CU32" s="61"/>
      <c r="CV32" s="61"/>
      <c r="CW32" s="61"/>
      <c r="CX32" s="62"/>
      <c r="CY32" s="62"/>
      <c r="CZ32" s="62"/>
      <c r="DA32" s="64"/>
      <c r="DB32" s="64"/>
      <c r="DC32" s="64"/>
      <c r="DD32" s="61"/>
      <c r="DE32" s="61"/>
      <c r="DF32" s="61"/>
      <c r="DG32" s="61"/>
      <c r="DH32" s="61"/>
    </row>
    <row r="33" spans="4:113" ht="19.5" thickBot="1">
      <c r="D33" s="186"/>
      <c r="E33" s="18">
        <v>6</v>
      </c>
      <c r="F33" s="244" t="s">
        <v>176</v>
      </c>
      <c r="G33" s="245"/>
      <c r="H33" s="245"/>
      <c r="I33" s="245"/>
      <c r="J33" s="245"/>
      <c r="K33" s="245"/>
      <c r="L33" s="245"/>
      <c r="M33" s="245"/>
      <c r="N33" s="246"/>
      <c r="O33" s="25" t="s">
        <v>52</v>
      </c>
      <c r="P33" s="16" t="s">
        <v>45</v>
      </c>
      <c r="Q33" s="16" t="s">
        <v>46</v>
      </c>
      <c r="R33" s="177">
        <f>'月次損益(発生)'!AD25</f>
        <v>400</v>
      </c>
      <c r="S33" s="288"/>
      <c r="T33" s="289"/>
      <c r="U33" s="94">
        <f>'月次損益(発生)'!U25</f>
        <v>300</v>
      </c>
      <c r="V33" s="95"/>
      <c r="W33" s="96"/>
      <c r="X33" s="88">
        <f t="shared" ref="X33:X34" si="34">IF($O33="貸",R33-U33,IF($O33="借",-R33+U33,""))</f>
        <v>-100</v>
      </c>
      <c r="Y33" s="89"/>
      <c r="Z33" s="90"/>
      <c r="AA33" s="193">
        <f t="shared" ref="AA33:AA34" si="35">IF(OR(U33="",U33=0),"",ROUND(X33/U33,3))</f>
        <v>-0.33300000000000002</v>
      </c>
      <c r="AB33" s="230"/>
      <c r="AC33" s="80" t="str">
        <f t="shared" ref="AC33:AC36" si="36">IF(AA33="","",IF(AA33&lt;=ROUND(-$DG$12/100,3),"×",IF(AA33&gt;=ROUND($DG$12/100,3),"○","")))</f>
        <v>×</v>
      </c>
      <c r="AD33" s="85">
        <f>+AP33+BB33+BN33+BZ33+CL33+CX33</f>
        <v>400</v>
      </c>
      <c r="AE33" s="86"/>
      <c r="AF33" s="87"/>
      <c r="AG33" s="94">
        <f>+AS33+BE33+BQ33+CC33+CO33+DA33</f>
        <v>300</v>
      </c>
      <c r="AH33" s="95"/>
      <c r="AI33" s="96"/>
      <c r="AJ33" s="85">
        <f>+R33-AD33</f>
        <v>0</v>
      </c>
      <c r="AK33" s="86"/>
      <c r="AL33" s="87"/>
      <c r="AM33" s="94">
        <f>+U33-AG33</f>
        <v>0</v>
      </c>
      <c r="AN33" s="95"/>
      <c r="AO33" s="96"/>
      <c r="AP33" s="177">
        <v>214</v>
      </c>
      <c r="AQ33" s="288"/>
      <c r="AR33" s="289"/>
      <c r="AS33" s="94">
        <v>200</v>
      </c>
      <c r="AT33" s="95"/>
      <c r="AU33" s="96"/>
      <c r="AV33" s="88">
        <f>IF($O33="貸",AP33-AS33,IF($O33="借",-AP33+AS33,""))</f>
        <v>-14</v>
      </c>
      <c r="AW33" s="89"/>
      <c r="AX33" s="90"/>
      <c r="AY33" s="193">
        <f>IF(OR(AS33="",AS33=0),"",ROUND(AV33/AS33,3))</f>
        <v>-7.0000000000000007E-2</v>
      </c>
      <c r="AZ33" s="230"/>
      <c r="BA33" s="80" t="str">
        <f t="shared" ref="BA33:BA36" si="37">IF(AY33="","",IF(AY33&lt;=ROUND(-$DG$12/100,3),"×",IF(AY33&gt;=ROUND($DG$12/100,3),"○","")))</f>
        <v>×</v>
      </c>
      <c r="BB33" s="177">
        <v>187</v>
      </c>
      <c r="BC33" s="288"/>
      <c r="BD33" s="289"/>
      <c r="BE33" s="94">
        <v>170</v>
      </c>
      <c r="BF33" s="95"/>
      <c r="BG33" s="96"/>
      <c r="BH33" s="88">
        <f>IF($O33="貸",BB33-BE33,IF($O33="借",-BB33+BE33,""))</f>
        <v>-17</v>
      </c>
      <c r="BI33" s="89"/>
      <c r="BJ33" s="90"/>
      <c r="BK33" s="193">
        <f>IF(OR(BE33="",BE33=0),"",ROUND(BH33/BE33,3))</f>
        <v>-0.1</v>
      </c>
      <c r="BL33" s="230"/>
      <c r="BM33" s="80" t="str">
        <f t="shared" ref="BM33:BM36" si="38">IF(BK33="","",IF(BK33&lt;=ROUND(-$DG$12/100,3),"×",IF(BK33&gt;=ROUND($DG$12/100,3),"○","")))</f>
        <v>×</v>
      </c>
      <c r="BN33" s="177">
        <v>125</v>
      </c>
      <c r="BO33" s="288"/>
      <c r="BP33" s="289"/>
      <c r="BQ33" s="94">
        <v>120</v>
      </c>
      <c r="BR33" s="95"/>
      <c r="BS33" s="96"/>
      <c r="BT33" s="331">
        <f>IF($O33="貸",BN33-BQ33,IF($O33="借",-BN33+BQ33,""))</f>
        <v>-5</v>
      </c>
      <c r="BU33" s="332"/>
      <c r="BV33" s="333"/>
      <c r="BW33" s="193">
        <f>IF(OR(BQ33="",BQ33=0),"",ROUND(BT33/BQ33,3))</f>
        <v>-4.2000000000000003E-2</v>
      </c>
      <c r="BX33" s="230"/>
      <c r="BY33" s="80" t="str">
        <f t="shared" ref="BY33:BY36" si="39">IF(BW33="","",IF(BW33&lt;=ROUND(-$DG$12/100,3),"×",IF(BW33&gt;=ROUND($DG$12/100,3),"○","")))</f>
        <v/>
      </c>
      <c r="BZ33" s="177">
        <v>268</v>
      </c>
      <c r="CA33" s="288"/>
      <c r="CB33" s="289"/>
      <c r="CC33" s="94">
        <v>250</v>
      </c>
      <c r="CD33" s="95"/>
      <c r="CE33" s="96"/>
      <c r="CF33" s="88">
        <f>IF($O33="貸",BZ33-CC33,IF($O33="借",-BZ33+CC33,""))</f>
        <v>-18</v>
      </c>
      <c r="CG33" s="89"/>
      <c r="CH33" s="90"/>
      <c r="CI33" s="193">
        <f>IF(OR(CC33="",CC33=0),"",ROUND(CF33/CC33,3))</f>
        <v>-7.1999999999999995E-2</v>
      </c>
      <c r="CJ33" s="230"/>
      <c r="CK33" s="80" t="str">
        <f t="shared" ref="CK33:CK36" si="40">IF(CI33="","",IF(CI33&lt;=ROUND(-$DG$12/100,3),"×",IF(CI33&gt;=ROUND($DG$12/100,3),"○","")))</f>
        <v>×</v>
      </c>
      <c r="CL33" s="62"/>
      <c r="CM33" s="62"/>
      <c r="CN33" s="62"/>
      <c r="CO33" s="61"/>
      <c r="CP33" s="61"/>
      <c r="CQ33" s="61"/>
      <c r="CR33" s="61"/>
      <c r="CS33" s="61"/>
      <c r="CT33" s="61"/>
      <c r="CU33" s="61"/>
      <c r="CV33" s="61"/>
      <c r="CW33" s="61"/>
      <c r="CX33" s="177">
        <f>CX27</f>
        <v>-394</v>
      </c>
      <c r="CY33" s="288"/>
      <c r="CZ33" s="289"/>
      <c r="DA33" s="94">
        <f>DA27</f>
        <v>-440</v>
      </c>
      <c r="DB33" s="95"/>
      <c r="DC33" s="96"/>
      <c r="DD33" s="88">
        <f>IF($O33="貸",CX33-DA33,IF($O33="借",-CX33+DA33,""))</f>
        <v>-46</v>
      </c>
      <c r="DE33" s="89"/>
      <c r="DF33" s="90"/>
      <c r="DG33" s="195">
        <f>IF(OR(DA33="",DA33=0),"",ROUND(DD33/DA33,3))</f>
        <v>0.105</v>
      </c>
      <c r="DH33" s="196"/>
      <c r="DI33" s="80" t="str">
        <f t="shared" ref="DI33:DI36" si="41">IF(DG33="","",IF(DG33&lt;=ROUND(-$DG$12/100,3),"×",IF(DG33&gt;=ROUND($DG$12/100,3),"○","")))</f>
        <v>○</v>
      </c>
    </row>
    <row r="34" spans="4:113" ht="14.25" thickBot="1">
      <c r="D34" s="186"/>
      <c r="E34" s="18">
        <v>7</v>
      </c>
      <c r="F34" s="162" t="s">
        <v>28</v>
      </c>
      <c r="G34" s="286"/>
      <c r="H34" s="286"/>
      <c r="I34" s="286"/>
      <c r="J34" s="286"/>
      <c r="K34" s="286"/>
      <c r="L34" s="286"/>
      <c r="M34" s="286"/>
      <c r="N34" s="287"/>
      <c r="O34" s="25" t="s">
        <v>52</v>
      </c>
      <c r="P34" s="16" t="s">
        <v>45</v>
      </c>
      <c r="Q34" s="16" t="s">
        <v>46</v>
      </c>
      <c r="R34" s="177">
        <f>'月次損益(発生)'!AD26</f>
        <v>200</v>
      </c>
      <c r="S34" s="288"/>
      <c r="T34" s="289"/>
      <c r="U34" s="94">
        <f>'月次損益(発生)'!AG26</f>
        <v>180</v>
      </c>
      <c r="V34" s="95"/>
      <c r="W34" s="96"/>
      <c r="X34" s="88">
        <f t="shared" si="34"/>
        <v>-20</v>
      </c>
      <c r="Y34" s="89"/>
      <c r="Z34" s="90"/>
      <c r="AA34" s="193">
        <f t="shared" si="35"/>
        <v>-0.111</v>
      </c>
      <c r="AB34" s="230"/>
      <c r="AC34" s="80" t="str">
        <f t="shared" si="36"/>
        <v>×</v>
      </c>
      <c r="AD34" s="85">
        <f>+AP34+BB34+BN34+BZ34+CL34+CX34</f>
        <v>200</v>
      </c>
      <c r="AE34" s="86"/>
      <c r="AF34" s="87"/>
      <c r="AG34" s="94">
        <f>+AS34+BE34+BQ34+CC34+CO34+DA34</f>
        <v>180</v>
      </c>
      <c r="AH34" s="95"/>
      <c r="AI34" s="96"/>
      <c r="AJ34" s="85">
        <f>+R34-AD34</f>
        <v>0</v>
      </c>
      <c r="AK34" s="86"/>
      <c r="AL34" s="87"/>
      <c r="AM34" s="94">
        <f>+U34-AG34</f>
        <v>0</v>
      </c>
      <c r="AN34" s="95"/>
      <c r="AO34" s="96"/>
      <c r="AP34" s="85"/>
      <c r="AQ34" s="86"/>
      <c r="AR34" s="87"/>
      <c r="AS34" s="94"/>
      <c r="AT34" s="95"/>
      <c r="AU34" s="96"/>
      <c r="AV34" s="88">
        <f>IF($O34="貸",AP34-AS34,IF($O34="借",-AP34+AS34,""))</f>
        <v>0</v>
      </c>
      <c r="AW34" s="89"/>
      <c r="AX34" s="90"/>
      <c r="AY34" s="195" t="str">
        <f>IF(OR(AS34="",AS34=0),"",ROUND(AV34/AS34,3))</f>
        <v/>
      </c>
      <c r="AZ34" s="196"/>
      <c r="BA34" s="80" t="str">
        <f t="shared" si="37"/>
        <v/>
      </c>
      <c r="BB34" s="85"/>
      <c r="BC34" s="86"/>
      <c r="BD34" s="87"/>
      <c r="BE34" s="94"/>
      <c r="BF34" s="95"/>
      <c r="BG34" s="96"/>
      <c r="BH34" s="88">
        <f>IF($O34="貸",BB34-BE34,IF($O34="借",-BB34+BE34,""))</f>
        <v>0</v>
      </c>
      <c r="BI34" s="89"/>
      <c r="BJ34" s="90"/>
      <c r="BK34" s="195" t="str">
        <f>IF(OR(BE34="",BE34=0),"",ROUND(BH34/BE34,3))</f>
        <v/>
      </c>
      <c r="BL34" s="196"/>
      <c r="BM34" s="80" t="str">
        <f t="shared" si="38"/>
        <v/>
      </c>
      <c r="BN34" s="85"/>
      <c r="BO34" s="86"/>
      <c r="BP34" s="87"/>
      <c r="BQ34" s="94"/>
      <c r="BR34" s="95"/>
      <c r="BS34" s="96"/>
      <c r="BT34" s="88">
        <f>IF($O34="貸",BN34-BQ34,IF($O34="借",-BN34+BQ34,""))</f>
        <v>0</v>
      </c>
      <c r="BU34" s="89"/>
      <c r="BV34" s="90"/>
      <c r="BW34" s="195" t="str">
        <f>IF(OR(BQ34="",BQ34=0),"",ROUND(BT34/BQ34,3))</f>
        <v/>
      </c>
      <c r="BX34" s="196"/>
      <c r="BY34" s="80" t="str">
        <f t="shared" si="39"/>
        <v/>
      </c>
      <c r="BZ34" s="177">
        <v>200</v>
      </c>
      <c r="CA34" s="288"/>
      <c r="CB34" s="289"/>
      <c r="CC34" s="94">
        <v>180</v>
      </c>
      <c r="CD34" s="95"/>
      <c r="CE34" s="96"/>
      <c r="CF34" s="88">
        <f>IF($O34="貸",BZ34-CC34,IF($O34="借",-BZ34+CC34,""))</f>
        <v>-20</v>
      </c>
      <c r="CG34" s="89"/>
      <c r="CH34" s="90"/>
      <c r="CI34" s="193">
        <f>IF(OR(CC34="",CC34=0),"",ROUND(CF34/CC34,3))</f>
        <v>-0.111</v>
      </c>
      <c r="CJ34" s="230"/>
      <c r="CK34" s="80" t="str">
        <f t="shared" si="40"/>
        <v>×</v>
      </c>
      <c r="CL34" s="62"/>
      <c r="CM34" s="62"/>
      <c r="CN34" s="62"/>
      <c r="CO34" s="61"/>
      <c r="CP34" s="61"/>
      <c r="CQ34" s="61"/>
      <c r="CR34" s="61"/>
      <c r="CS34" s="61"/>
      <c r="CT34" s="61"/>
      <c r="CU34" s="61"/>
      <c r="CV34" s="61"/>
      <c r="CW34" s="61"/>
      <c r="CX34" s="85"/>
      <c r="CY34" s="86"/>
      <c r="CZ34" s="87"/>
      <c r="DA34" s="94"/>
      <c r="DB34" s="95"/>
      <c r="DC34" s="96"/>
      <c r="DD34" s="88">
        <f>IF($O34="貸",CX34-DA34,IF($O34="借",-CX34+DA34,""))</f>
        <v>0</v>
      </c>
      <c r="DE34" s="89"/>
      <c r="DF34" s="90"/>
      <c r="DG34" s="195" t="str">
        <f>IF(OR(DA34="",DA34=0),"",ROUND(DD34/DA34,3))</f>
        <v/>
      </c>
      <c r="DH34" s="196"/>
      <c r="DI34" s="80" t="str">
        <f t="shared" si="41"/>
        <v/>
      </c>
    </row>
    <row r="35" spans="4:113" ht="14.25" thickBot="1">
      <c r="D35" s="186"/>
      <c r="R35" s="62"/>
      <c r="S35" s="62"/>
      <c r="T35" s="62"/>
      <c r="U35" s="64"/>
      <c r="V35" s="64"/>
      <c r="W35" s="64"/>
      <c r="X35" s="61"/>
      <c r="Y35" s="61"/>
      <c r="Z35" s="61"/>
      <c r="AA35" s="61"/>
      <c r="AB35" s="61"/>
      <c r="AD35" s="62"/>
      <c r="AE35" s="62"/>
      <c r="AF35" s="62"/>
      <c r="AG35" s="64"/>
      <c r="AH35" s="64"/>
      <c r="AI35" s="64"/>
      <c r="AJ35" s="62"/>
      <c r="AK35" s="62"/>
      <c r="AL35" s="62"/>
      <c r="AM35" s="64"/>
      <c r="AN35" s="64"/>
      <c r="AO35" s="64"/>
      <c r="AP35" s="62"/>
      <c r="AQ35" s="62"/>
      <c r="AR35" s="62"/>
      <c r="AS35" s="64"/>
      <c r="AT35" s="64"/>
      <c r="AU35" s="64"/>
      <c r="AV35" s="61"/>
      <c r="AW35" s="61"/>
      <c r="AX35" s="61"/>
      <c r="AY35" s="61"/>
      <c r="AZ35" s="61"/>
      <c r="BB35" s="62"/>
      <c r="BC35" s="62"/>
      <c r="BD35" s="62"/>
      <c r="BE35" s="64"/>
      <c r="BF35" s="64"/>
      <c r="BG35" s="64"/>
      <c r="BH35" s="61"/>
      <c r="BI35" s="61"/>
      <c r="BJ35" s="61"/>
      <c r="BK35" s="61"/>
      <c r="BL35" s="61"/>
      <c r="BN35" s="62"/>
      <c r="BO35" s="62"/>
      <c r="BP35" s="62"/>
      <c r="BQ35" s="64"/>
      <c r="BR35" s="64"/>
      <c r="BS35" s="64"/>
      <c r="BT35" s="61"/>
      <c r="BU35" s="61"/>
      <c r="BV35" s="61"/>
      <c r="BW35" s="61"/>
      <c r="BX35" s="61"/>
      <c r="BZ35" s="62"/>
      <c r="CA35" s="62"/>
      <c r="CB35" s="62"/>
      <c r="CC35" s="64"/>
      <c r="CD35" s="64"/>
      <c r="CE35" s="64"/>
      <c r="CF35" s="61"/>
      <c r="CG35" s="61"/>
      <c r="CH35" s="61"/>
      <c r="CI35" s="61"/>
      <c r="CJ35" s="61"/>
      <c r="CL35" s="62"/>
      <c r="CM35" s="62"/>
      <c r="CN35" s="62"/>
      <c r="CO35" s="61"/>
      <c r="CP35" s="61"/>
      <c r="CQ35" s="61"/>
      <c r="CR35" s="61"/>
      <c r="CS35" s="61"/>
      <c r="CT35" s="61"/>
      <c r="CU35" s="61"/>
      <c r="CV35" s="61"/>
      <c r="CW35" s="61"/>
      <c r="CX35" s="62"/>
      <c r="CY35" s="62"/>
      <c r="CZ35" s="62"/>
      <c r="DA35" s="64"/>
      <c r="DB35" s="64"/>
      <c r="DC35" s="64"/>
      <c r="DD35" s="61"/>
      <c r="DE35" s="61"/>
      <c r="DF35" s="61"/>
      <c r="DG35" s="61"/>
      <c r="DH35" s="61"/>
    </row>
    <row r="36" spans="4:113" ht="19.5" thickBot="1">
      <c r="D36" s="186"/>
      <c r="E36" s="18">
        <v>8</v>
      </c>
      <c r="F36" s="299" t="s">
        <v>39</v>
      </c>
      <c r="G36" s="269"/>
      <c r="H36" s="269"/>
      <c r="I36" s="269"/>
      <c r="J36" s="269"/>
      <c r="K36" s="269"/>
      <c r="L36" s="269"/>
      <c r="M36" s="269"/>
      <c r="N36" s="270"/>
      <c r="O36" s="25" t="s">
        <v>51</v>
      </c>
      <c r="P36" s="16" t="s">
        <v>45</v>
      </c>
      <c r="Q36" s="16" t="s">
        <v>46</v>
      </c>
      <c r="R36" s="177">
        <f>+R27-R33</f>
        <v>580</v>
      </c>
      <c r="S36" s="288"/>
      <c r="T36" s="289"/>
      <c r="U36" s="94">
        <f>+U27-U33</f>
        <v>800</v>
      </c>
      <c r="V36" s="95"/>
      <c r="W36" s="96"/>
      <c r="X36" s="88">
        <f t="shared" ref="X36" si="42">IF($O36="貸",R36-U36,IF($O36="借",-R36+U36,""))</f>
        <v>-220</v>
      </c>
      <c r="Y36" s="89"/>
      <c r="Z36" s="90"/>
      <c r="AA36" s="193">
        <f t="shared" ref="AA36" si="43">IF(OR(U36="",U36=0),"",ROUND(X36/U36,3))</f>
        <v>-0.27500000000000002</v>
      </c>
      <c r="AB36" s="230"/>
      <c r="AC36" s="80" t="str">
        <f t="shared" si="36"/>
        <v>×</v>
      </c>
      <c r="AD36" s="85">
        <f>+AD27-AD33</f>
        <v>580</v>
      </c>
      <c r="AE36" s="86"/>
      <c r="AF36" s="87"/>
      <c r="AG36" s="94">
        <f>+AG27-AG33</f>
        <v>800</v>
      </c>
      <c r="AH36" s="95"/>
      <c r="AI36" s="96"/>
      <c r="AJ36" s="85">
        <f>+R36-AD36</f>
        <v>0</v>
      </c>
      <c r="AK36" s="86"/>
      <c r="AL36" s="87"/>
      <c r="AM36" s="94">
        <f>+U36-AG36</f>
        <v>0</v>
      </c>
      <c r="AN36" s="95"/>
      <c r="AO36" s="96"/>
      <c r="AP36" s="177">
        <f>+AP27-AP33</f>
        <v>91</v>
      </c>
      <c r="AQ36" s="288"/>
      <c r="AR36" s="289"/>
      <c r="AS36" s="94">
        <f>+AS27-AS33</f>
        <v>132</v>
      </c>
      <c r="AT36" s="95"/>
      <c r="AU36" s="96"/>
      <c r="AV36" s="88">
        <f>IF($O36="貸",AP36-AS36,IF($O36="借",-AP36+AS36,""))</f>
        <v>-41</v>
      </c>
      <c r="AW36" s="89"/>
      <c r="AX36" s="90"/>
      <c r="AY36" s="193">
        <f>IF(OR(AS36="",AS36=0),"",ROUND(AV36/AS36,3))</f>
        <v>-0.311</v>
      </c>
      <c r="AZ36" s="230"/>
      <c r="BA36" s="80" t="str">
        <f t="shared" si="37"/>
        <v>×</v>
      </c>
      <c r="BB36" s="177">
        <f>+BB27-BB33</f>
        <v>150</v>
      </c>
      <c r="BC36" s="288"/>
      <c r="BD36" s="289"/>
      <c r="BE36" s="94">
        <f>+BE27-BE33</f>
        <v>222</v>
      </c>
      <c r="BF36" s="95"/>
      <c r="BG36" s="96"/>
      <c r="BH36" s="88">
        <f>IF($O36="貸",BB36-BE36,IF($O36="借",-BB36+BE36,""))</f>
        <v>-72</v>
      </c>
      <c r="BI36" s="89"/>
      <c r="BJ36" s="90"/>
      <c r="BK36" s="193">
        <f>IF(OR(BE36="",BE36=0),"",ROUND(BH36/BE36,3))</f>
        <v>-0.32400000000000001</v>
      </c>
      <c r="BL36" s="230"/>
      <c r="BM36" s="80" t="str">
        <f t="shared" si="38"/>
        <v>×</v>
      </c>
      <c r="BN36" s="177">
        <f>+BN27-BN33</f>
        <v>213</v>
      </c>
      <c r="BO36" s="288"/>
      <c r="BP36" s="289"/>
      <c r="BQ36" s="94">
        <f>+BQ27-BQ33</f>
        <v>256</v>
      </c>
      <c r="BR36" s="95"/>
      <c r="BS36" s="96"/>
      <c r="BT36" s="88">
        <f>IF($O36="貸",BN36-BQ36,IF($O36="借",-BN36+BQ36,""))</f>
        <v>-43</v>
      </c>
      <c r="BU36" s="89"/>
      <c r="BV36" s="90"/>
      <c r="BW36" s="193">
        <f>IF(OR(BQ36="",BQ36=0),"",ROUND(BT36/BQ36,3))</f>
        <v>-0.16800000000000001</v>
      </c>
      <c r="BX36" s="230"/>
      <c r="BY36" s="80" t="str">
        <f t="shared" si="39"/>
        <v>×</v>
      </c>
      <c r="BZ36" s="177">
        <f>+BZ27-BZ33</f>
        <v>126</v>
      </c>
      <c r="CA36" s="288"/>
      <c r="CB36" s="289"/>
      <c r="CC36" s="94">
        <f>+CC27-CC33</f>
        <v>190</v>
      </c>
      <c r="CD36" s="95"/>
      <c r="CE36" s="96"/>
      <c r="CF36" s="88">
        <f>IF($O36="貸",BZ36-CC36,IF($O36="借",-BZ36+CC36,""))</f>
        <v>-64</v>
      </c>
      <c r="CG36" s="89"/>
      <c r="CH36" s="90"/>
      <c r="CI36" s="193">
        <f>IF(OR(CC36="",CC36=0),"",ROUND(CF36/CC36,3))</f>
        <v>-0.33700000000000002</v>
      </c>
      <c r="CJ36" s="230"/>
      <c r="CK36" s="80" t="str">
        <f t="shared" si="40"/>
        <v>×</v>
      </c>
      <c r="CL36" s="62"/>
      <c r="CM36" s="62"/>
      <c r="CN36" s="62"/>
      <c r="CO36" s="61"/>
      <c r="CP36" s="61"/>
      <c r="CQ36" s="61"/>
      <c r="CR36" s="61"/>
      <c r="CS36" s="61"/>
      <c r="CT36" s="61"/>
      <c r="CU36" s="61"/>
      <c r="CV36" s="61"/>
      <c r="CW36" s="61"/>
      <c r="CX36" s="85">
        <f>+CX27-CX33</f>
        <v>0</v>
      </c>
      <c r="CY36" s="86"/>
      <c r="CZ36" s="87"/>
      <c r="DA36" s="94">
        <f>+DA27-DA33</f>
        <v>0</v>
      </c>
      <c r="DB36" s="95"/>
      <c r="DC36" s="96"/>
      <c r="DD36" s="88">
        <f>IF($O36="貸",CX36-DA36,IF($O36="借",-CX36+DA36,""))</f>
        <v>0</v>
      </c>
      <c r="DE36" s="89"/>
      <c r="DF36" s="90"/>
      <c r="DG36" s="195" t="str">
        <f>IF(OR(DA36="",DA36=0),"",ROUND(DD36/DA36,3))</f>
        <v/>
      </c>
      <c r="DH36" s="196"/>
      <c r="DI36" s="80" t="str">
        <f t="shared" si="41"/>
        <v/>
      </c>
    </row>
    <row r="37" spans="4:113" ht="19.5" thickBot="1">
      <c r="D37" s="186"/>
      <c r="E37" s="18">
        <v>9</v>
      </c>
      <c r="F37" s="299" t="s">
        <v>48</v>
      </c>
      <c r="G37" s="269"/>
      <c r="H37" s="269"/>
      <c r="I37" s="269"/>
      <c r="J37" s="269"/>
      <c r="K37" s="269"/>
      <c r="L37" s="269"/>
      <c r="M37" s="269"/>
      <c r="N37" s="270"/>
      <c r="O37" s="25" t="s">
        <v>51</v>
      </c>
      <c r="Q37" s="16" t="s">
        <v>47</v>
      </c>
      <c r="R37" s="62"/>
      <c r="S37" s="183">
        <f>IF(OR(R$27=0,R$27=""),"",ROUND(R36/R$27,3))</f>
        <v>0.59199999999999997</v>
      </c>
      <c r="T37" s="304"/>
      <c r="U37" s="64"/>
      <c r="V37" s="191">
        <f>IF(OR(U$27=0,U$27=""),"",ROUND(U36/U$27,3))</f>
        <v>0.72699999999999998</v>
      </c>
      <c r="W37" s="192"/>
      <c r="X37" s="61"/>
      <c r="Y37" s="193">
        <f>IF($O37="貸",S37-V37,IF($O37="借",V37-S37,""))</f>
        <v>-0.13500000000000001</v>
      </c>
      <c r="Z37" s="230"/>
      <c r="AA37" s="61"/>
      <c r="AB37" s="61"/>
      <c r="AC37" s="81" t="str">
        <f>IF(Y37="","",IF(Y37&lt;=ROUND(-$DG$12/100,3),"×",IF(Y37&gt;=ROUND($DG$12/100,3),"○","")))</f>
        <v>×</v>
      </c>
      <c r="AD37" s="62"/>
      <c r="AE37" s="231">
        <f>IF(OR(AD$27=0,AD$27=""),"",ROUND(AD36/AD$27,3))</f>
        <v>0.59199999999999997</v>
      </c>
      <c r="AF37" s="232"/>
      <c r="AG37" s="64"/>
      <c r="AH37" s="191">
        <f>IF(OR(AG$27=0,AG$27=""),"",ROUND(AG36/AG$27,3))</f>
        <v>0.72699999999999998</v>
      </c>
      <c r="AI37" s="192"/>
      <c r="AJ37" s="62"/>
      <c r="AK37" s="231">
        <f>+S37-AE37</f>
        <v>0</v>
      </c>
      <c r="AL37" s="232"/>
      <c r="AM37" s="64"/>
      <c r="AN37" s="191">
        <f>+V37-AH37</f>
        <v>0</v>
      </c>
      <c r="AO37" s="192"/>
      <c r="AP37" s="62"/>
      <c r="AQ37" s="183">
        <f>IF(OR(AP$27=0,AP$27=""),"",ROUND(AP36/AP$27,3))</f>
        <v>0.29799999999999999</v>
      </c>
      <c r="AR37" s="304"/>
      <c r="AS37" s="64"/>
      <c r="AT37" s="191">
        <f>IF(OR(AS$27=0,AS$27=""),"",ROUND(AS36/AS$27,3))</f>
        <v>0.39800000000000002</v>
      </c>
      <c r="AU37" s="192"/>
      <c r="AV37" s="61"/>
      <c r="AW37" s="193">
        <f>IF($O37="貸",AQ37-AT37,IF($O37="借",AT37-AQ37,""))</f>
        <v>-0.10000000000000003</v>
      </c>
      <c r="AX37" s="230"/>
      <c r="AY37" s="61"/>
      <c r="AZ37" s="61"/>
      <c r="BA37" s="81" t="str">
        <f>IF(AW37="","",IF(AW37&lt;=ROUND(-$DG$12/100,3),"×",IF(AW37&gt;=ROUND($DG$12/100,3),"○","")))</f>
        <v>×</v>
      </c>
      <c r="BB37" s="62"/>
      <c r="BC37" s="183">
        <f>IF(OR(BB$27=0,BB$27=""),"",ROUND(BB36/BB$27,3))</f>
        <v>0.44500000000000001</v>
      </c>
      <c r="BD37" s="304"/>
      <c r="BE37" s="64"/>
      <c r="BF37" s="191">
        <f>IF(OR(BE$27=0,BE$27=""),"",ROUND(BE36/BE$27,3))</f>
        <v>0.56599999999999995</v>
      </c>
      <c r="BG37" s="192"/>
      <c r="BH37" s="61"/>
      <c r="BI37" s="193">
        <f>IF($O37="貸",BC37-BF37,IF($O37="借",BF37-BC37,""))</f>
        <v>-0.12099999999999994</v>
      </c>
      <c r="BJ37" s="230"/>
      <c r="BK37" s="61"/>
      <c r="BL37" s="61"/>
      <c r="BM37" s="81" t="str">
        <f>IF(BI37="","",IF(BI37&lt;=ROUND(-$DG$12/100,3),"×",IF(BI37&gt;=ROUND($DG$12/100,3),"○","")))</f>
        <v>×</v>
      </c>
      <c r="BN37" s="62"/>
      <c r="BO37" s="183">
        <f>IF(OR(BN$27=0,BN$27=""),"",ROUND(BN36/BN$27,3))</f>
        <v>0.63</v>
      </c>
      <c r="BP37" s="304"/>
      <c r="BQ37" s="64"/>
      <c r="BR37" s="191">
        <f>IF(OR(BQ$27=0,BQ$27=""),"",ROUND(BQ36/BQ$27,3))</f>
        <v>0.68100000000000005</v>
      </c>
      <c r="BS37" s="192"/>
      <c r="BT37" s="61"/>
      <c r="BU37" s="193">
        <f>IF($O37="貸",BO37-BR37,IF($O37="借",BR37-BO37,""))</f>
        <v>-5.1000000000000045E-2</v>
      </c>
      <c r="BV37" s="230"/>
      <c r="BW37" s="61"/>
      <c r="BX37" s="61"/>
      <c r="BY37" s="81" t="str">
        <f>IF(BU37="","",IF(BU37&lt;=ROUND(-$DG$12/100,3),"×",IF(BU37&gt;=ROUND($DG$12/100,3),"○","")))</f>
        <v>×</v>
      </c>
      <c r="BZ37" s="62"/>
      <c r="CA37" s="183">
        <f>IF(OR(BZ$27=0,BZ$27=""),"",ROUND(BZ36/BZ$27,3))</f>
        <v>0.32</v>
      </c>
      <c r="CB37" s="304"/>
      <c r="CC37" s="64"/>
      <c r="CD37" s="191">
        <f>IF(OR(CC$27=0,CC$27=""),"",ROUND(CC36/CC$27,3))</f>
        <v>0.432</v>
      </c>
      <c r="CE37" s="192"/>
      <c r="CF37" s="61"/>
      <c r="CG37" s="193">
        <f>IF($O37="貸",CA37-CD37,IF($O37="借",CD37-CA37,""))</f>
        <v>-0.11199999999999999</v>
      </c>
      <c r="CH37" s="230"/>
      <c r="CI37" s="61"/>
      <c r="CJ37" s="61"/>
      <c r="CK37" s="81" t="str">
        <f>IF(CG37="","",IF(CG37&lt;=ROUND(-$DG$12/100,3),"×",IF(CG37&gt;=ROUND($DG$12/100,3),"○","")))</f>
        <v>×</v>
      </c>
      <c r="CL37" s="62"/>
      <c r="CM37" s="62"/>
      <c r="CN37" s="62"/>
      <c r="CO37" s="61"/>
      <c r="CP37" s="61"/>
      <c r="CQ37" s="61"/>
      <c r="CR37" s="61"/>
      <c r="CS37" s="61"/>
      <c r="CT37" s="61"/>
      <c r="CU37" s="61"/>
      <c r="CV37" s="61"/>
      <c r="CW37" s="61"/>
      <c r="CX37" s="62"/>
      <c r="CY37" s="231">
        <f>IF(OR(CX$27=0,CX$27=""),"",ROUND(CX36/CX$27,3))</f>
        <v>0</v>
      </c>
      <c r="CZ37" s="232"/>
      <c r="DA37" s="64"/>
      <c r="DB37" s="191">
        <f>IF(OR(DA$27=0,DA$27=""),"",ROUND(DA36/DA$27,3))</f>
        <v>0</v>
      </c>
      <c r="DC37" s="192"/>
      <c r="DD37" s="61"/>
      <c r="DE37" s="195" t="str">
        <f>IF(OR(CY37="",CY37=0),"",IF($O37="貸",CY37-DB37,IF($O37="借",DB37-CY37,"")))</f>
        <v/>
      </c>
      <c r="DF37" s="196"/>
      <c r="DG37" s="61"/>
      <c r="DH37" s="61"/>
      <c r="DI37" s="81" t="str">
        <f>IF(DE37="","",IF(DE37&lt;=ROUND(-$DG$12/100,3),"×",IF(DE37&gt;=ROUND($DG$12/100,3),"○","")))</f>
        <v/>
      </c>
    </row>
    <row r="38" spans="4:113" ht="14.25" thickBot="1">
      <c r="D38" s="186"/>
      <c r="E38" s="44" t="s">
        <v>108</v>
      </c>
      <c r="F38" s="77" t="s">
        <v>111</v>
      </c>
      <c r="G38" s="78"/>
      <c r="H38" s="78"/>
      <c r="I38" s="78"/>
      <c r="J38" s="78"/>
      <c r="K38" s="78"/>
      <c r="L38" s="78"/>
      <c r="M38" s="78"/>
      <c r="N38" s="79"/>
      <c r="O38" s="25" t="s">
        <v>51</v>
      </c>
      <c r="P38" s="24" t="s">
        <v>45</v>
      </c>
      <c r="Q38" s="16" t="s">
        <v>46</v>
      </c>
      <c r="R38" s="85">
        <f>'月次損益(発生)'!U28</f>
        <v>520</v>
      </c>
      <c r="S38" s="86"/>
      <c r="T38" s="87"/>
      <c r="U38" s="94">
        <f>+R38</f>
        <v>520</v>
      </c>
      <c r="V38" s="95"/>
      <c r="W38" s="96"/>
      <c r="X38" s="61"/>
      <c r="Y38" s="61"/>
      <c r="Z38" s="61"/>
      <c r="AA38" s="61"/>
      <c r="AB38" s="61"/>
      <c r="AD38" s="85">
        <f>+AP38+BB38+BN38+BZ38+CL38+CX38</f>
        <v>520</v>
      </c>
      <c r="AE38" s="86"/>
      <c r="AF38" s="87"/>
      <c r="AG38" s="94">
        <f>+AS38+BE38+BQ38+CC38+CO38+DA38</f>
        <v>520</v>
      </c>
      <c r="AH38" s="95"/>
      <c r="AI38" s="96"/>
      <c r="AJ38" s="85">
        <f>+R38-AD38</f>
        <v>0</v>
      </c>
      <c r="AK38" s="86"/>
      <c r="AL38" s="87"/>
      <c r="AM38" s="94">
        <f>+U38-AG38</f>
        <v>0</v>
      </c>
      <c r="AN38" s="95"/>
      <c r="AO38" s="96"/>
      <c r="AP38" s="85">
        <v>31</v>
      </c>
      <c r="AQ38" s="86"/>
      <c r="AR38" s="87"/>
      <c r="AS38" s="94">
        <v>32</v>
      </c>
      <c r="AT38" s="95"/>
      <c r="AU38" s="96"/>
      <c r="AV38" s="88">
        <f>IF($O38="貸",AP38-AS38,IF($O38="借",-AP38+AS38,""))</f>
        <v>-1</v>
      </c>
      <c r="AW38" s="89"/>
      <c r="AX38" s="90"/>
      <c r="AY38" s="195"/>
      <c r="AZ38" s="196"/>
      <c r="BB38" s="85">
        <v>140</v>
      </c>
      <c r="BC38" s="86"/>
      <c r="BD38" s="87"/>
      <c r="BE38" s="94">
        <v>155</v>
      </c>
      <c r="BF38" s="95"/>
      <c r="BG38" s="96"/>
      <c r="BH38" s="88">
        <f>IF($O38="貸",BB38-BE38,IF($O38="借",-BB38+BE38,""))</f>
        <v>-15</v>
      </c>
      <c r="BI38" s="89"/>
      <c r="BJ38" s="90"/>
      <c r="BK38" s="195">
        <f>IF(OR(BE38="",BE38=0),"",ROUND(BH38/BE38,3))</f>
        <v>-9.7000000000000003E-2</v>
      </c>
      <c r="BL38" s="196"/>
      <c r="BN38" s="85">
        <v>183</v>
      </c>
      <c r="BO38" s="86"/>
      <c r="BP38" s="87"/>
      <c r="BQ38" s="94">
        <v>200</v>
      </c>
      <c r="BR38" s="95"/>
      <c r="BS38" s="96"/>
      <c r="BT38" s="88">
        <f>IF($O38="貸",BN38-BQ38,IF($O38="借",-BN38+BQ38,""))</f>
        <v>-17</v>
      </c>
      <c r="BU38" s="89"/>
      <c r="BV38" s="90"/>
      <c r="BW38" s="195">
        <f>IF(OR(BQ38="",BQ38=0),"",ROUND(BT38/BQ38,3))</f>
        <v>-8.5000000000000006E-2</v>
      </c>
      <c r="BX38" s="196"/>
      <c r="BZ38" s="85">
        <v>166</v>
      </c>
      <c r="CA38" s="86"/>
      <c r="CB38" s="87"/>
      <c r="CC38" s="94">
        <v>133</v>
      </c>
      <c r="CD38" s="95"/>
      <c r="CE38" s="96"/>
      <c r="CF38" s="88">
        <f>IF($O38="貸",BZ38-CC38,IF($O38="借",-BZ38+CC38,""))</f>
        <v>33</v>
      </c>
      <c r="CG38" s="89"/>
      <c r="CH38" s="90"/>
      <c r="CI38" s="195">
        <f>IF(OR(CC38="",CC38=0),"",ROUND(CF38/CC38,3))</f>
        <v>0.248</v>
      </c>
      <c r="CJ38" s="196"/>
      <c r="CL38" s="62"/>
      <c r="CM38" s="62"/>
      <c r="CN38" s="62"/>
      <c r="CO38" s="61"/>
      <c r="CP38" s="61"/>
      <c r="CQ38" s="61"/>
      <c r="CR38" s="61"/>
      <c r="CS38" s="61"/>
      <c r="CT38" s="61"/>
      <c r="CU38" s="61"/>
      <c r="CV38" s="61"/>
      <c r="CW38" s="61"/>
      <c r="CX38" s="85"/>
      <c r="CY38" s="86"/>
      <c r="CZ38" s="87"/>
      <c r="DA38" s="94"/>
      <c r="DB38" s="95"/>
      <c r="DC38" s="96"/>
      <c r="DD38" s="88">
        <f>IF($O38="貸",CX38-DA38,IF($O38="借",-CX38+DA38,""))</f>
        <v>0</v>
      </c>
      <c r="DE38" s="89"/>
      <c r="DF38" s="90"/>
      <c r="DG38" s="195" t="str">
        <f>IF(OR(DA38="",DA38=0),"",ROUND(DD38/DA38,3))</f>
        <v/>
      </c>
      <c r="DH38" s="196"/>
    </row>
    <row r="39" spans="4:113" ht="14.25" thickBot="1">
      <c r="D39" s="186"/>
      <c r="E39" s="44" t="s">
        <v>109</v>
      </c>
      <c r="F39" s="77" t="s">
        <v>112</v>
      </c>
      <c r="G39" s="78"/>
      <c r="H39" s="78"/>
      <c r="I39" s="78"/>
      <c r="J39" s="78"/>
      <c r="K39" s="78"/>
      <c r="L39" s="78"/>
      <c r="M39" s="78"/>
      <c r="N39" s="79"/>
      <c r="O39" s="25" t="s">
        <v>51</v>
      </c>
      <c r="Q39" s="16" t="s">
        <v>47</v>
      </c>
      <c r="R39" s="62"/>
      <c r="S39" s="231">
        <f>IF(R29=0,"",ROUND(R38/R29,3))</f>
        <v>0.63400000000000001</v>
      </c>
      <c r="T39" s="232"/>
      <c r="U39" s="64"/>
      <c r="V39" s="191">
        <f>IF(U29=0,"",ROUND(U38/U29,3))</f>
        <v>0.63400000000000001</v>
      </c>
      <c r="W39" s="192"/>
      <c r="X39" s="61"/>
      <c r="Y39" s="195">
        <f>IF($O39="貸",S39-V39,IF($O39="借",V39-S39,""))</f>
        <v>0</v>
      </c>
      <c r="Z39" s="196"/>
      <c r="AA39" s="61"/>
      <c r="AB39" s="61"/>
      <c r="AD39" s="62"/>
      <c r="AE39" s="231">
        <f>IF(OR(AD$29=0,AD$29=""),"",ROUND(AD38/AD$29,3))</f>
        <v>0.63400000000000001</v>
      </c>
      <c r="AF39" s="232"/>
      <c r="AG39" s="64"/>
      <c r="AH39" s="191">
        <f>IF(OR(AG$29=0,AG$29=""),"",ROUND(AG38/AG$29,3))</f>
        <v>0.63400000000000001</v>
      </c>
      <c r="AI39" s="192"/>
      <c r="AJ39" s="62"/>
      <c r="AK39" s="231">
        <f>+S39-AE39</f>
        <v>0</v>
      </c>
      <c r="AL39" s="232"/>
      <c r="AM39" s="64"/>
      <c r="AN39" s="191">
        <f>+V39-AH39</f>
        <v>0</v>
      </c>
      <c r="AO39" s="192"/>
      <c r="AP39" s="62"/>
      <c r="AQ39" s="231">
        <f>IF(AP29=0,"",ROUND(AP38/AP29,3))</f>
        <v>0.125</v>
      </c>
      <c r="AR39" s="232"/>
      <c r="AS39" s="64"/>
      <c r="AT39" s="191">
        <f>IF(AS29=0,"",ROUND(AS38/AS29,3))</f>
        <v>0.129</v>
      </c>
      <c r="AU39" s="192"/>
      <c r="AV39" s="61"/>
      <c r="AW39" s="195">
        <f>IF($O39="貸",AQ39-AT39,IF($O39="借",AT39-AQ39,""))</f>
        <v>-4.0000000000000036E-3</v>
      </c>
      <c r="AX39" s="196"/>
      <c r="AY39" s="61"/>
      <c r="AZ39" s="61"/>
      <c r="BB39" s="62"/>
      <c r="BC39" s="231">
        <f>IF(BB29=0,"",ROUND(BB38/BB29,3))</f>
        <v>0.45900000000000002</v>
      </c>
      <c r="BD39" s="232"/>
      <c r="BE39" s="64"/>
      <c r="BF39" s="191">
        <f>IF(BE29=0,"",ROUND(BE38/BE29,3))</f>
        <v>0.503</v>
      </c>
      <c r="BG39" s="192"/>
      <c r="BH39" s="61"/>
      <c r="BI39" s="195">
        <f>IF($O39="貸",BC39-BF39,IF($O39="借",BF39-BC39,""))</f>
        <v>-4.3999999999999984E-2</v>
      </c>
      <c r="BJ39" s="196"/>
      <c r="BK39" s="61"/>
      <c r="BL39" s="61"/>
      <c r="BN39" s="62"/>
      <c r="BO39" s="231">
        <f>IF(BN29=0,"",ROUND(BN38/BN29,3))</f>
        <v>0.68500000000000005</v>
      </c>
      <c r="BP39" s="232"/>
      <c r="BQ39" s="64"/>
      <c r="BR39" s="191">
        <f>IF(BQ29=0,"",ROUND(BQ38/BQ29,3))</f>
        <v>0.76</v>
      </c>
      <c r="BS39" s="192"/>
      <c r="BT39" s="61"/>
      <c r="BU39" s="195">
        <f>IF($O39="貸",BO39-BR39,IF($O39="借",BR39-BO39,""))</f>
        <v>-7.4999999999999956E-2</v>
      </c>
      <c r="BV39" s="196"/>
      <c r="BW39" s="61"/>
      <c r="BX39" s="61"/>
      <c r="BZ39" s="62"/>
      <c r="CA39" s="231">
        <f>IF(BZ29=0,"",ROUND(BZ38/BZ29,3))</f>
        <v>0.67500000000000004</v>
      </c>
      <c r="CB39" s="232"/>
      <c r="CC39" s="64"/>
      <c r="CD39" s="191">
        <f>IF(CC29=0,"",ROUND(CC38/CC29,3))</f>
        <v>0.54100000000000004</v>
      </c>
      <c r="CE39" s="192"/>
      <c r="CF39" s="61"/>
      <c r="CG39" s="195">
        <f>IF($O39="貸",CA39-CD39,IF($O39="借",CD39-CA39,""))</f>
        <v>0.13400000000000001</v>
      </c>
      <c r="CH39" s="196"/>
      <c r="CI39" s="61"/>
      <c r="CJ39" s="61"/>
      <c r="CL39" s="62"/>
      <c r="CM39" s="62"/>
      <c r="CN39" s="62"/>
      <c r="CO39" s="61"/>
      <c r="CP39" s="61"/>
      <c r="CQ39" s="61"/>
      <c r="CR39" s="61"/>
      <c r="CS39" s="61"/>
      <c r="CT39" s="61"/>
      <c r="CU39" s="61"/>
      <c r="CV39" s="61"/>
      <c r="CW39" s="61"/>
      <c r="CX39" s="62"/>
      <c r="CY39" s="231">
        <f>IF(CX29=0,"",ROUND(CX38/CX29,3))</f>
        <v>0</v>
      </c>
      <c r="CZ39" s="232"/>
      <c r="DA39" s="64"/>
      <c r="DB39" s="191">
        <f>IF(DA29=0,"",ROUND(DA38/DA29,3))</f>
        <v>0</v>
      </c>
      <c r="DC39" s="192"/>
      <c r="DD39" s="61"/>
      <c r="DE39" s="195">
        <f>IF($O39="貸",CY39-DB39,IF($O39="借",DB39-CY39,""))</f>
        <v>0</v>
      </c>
      <c r="DF39" s="196"/>
      <c r="DG39" s="61"/>
      <c r="DH39" s="61"/>
    </row>
    <row r="40" spans="4:113" ht="14.25" thickBot="1">
      <c r="D40" s="186"/>
      <c r="E40" s="44" t="s">
        <v>110</v>
      </c>
      <c r="F40" s="82" t="s">
        <v>113</v>
      </c>
      <c r="G40" s="83"/>
      <c r="H40" s="83"/>
      <c r="I40" s="83"/>
      <c r="J40" s="83"/>
      <c r="K40" s="83"/>
      <c r="L40" s="83"/>
      <c r="M40" s="83"/>
      <c r="N40" s="84"/>
      <c r="O40" s="25" t="s">
        <v>51</v>
      </c>
      <c r="Q40" s="16" t="s">
        <v>47</v>
      </c>
      <c r="R40" s="62"/>
      <c r="S40" s="183">
        <f>+S37-S39</f>
        <v>-4.2000000000000037E-2</v>
      </c>
      <c r="T40" s="304"/>
      <c r="U40" s="64"/>
      <c r="V40" s="191">
        <f>+V37-V39</f>
        <v>9.2999999999999972E-2</v>
      </c>
      <c r="W40" s="192"/>
      <c r="X40" s="61"/>
      <c r="Y40" s="193">
        <f>IF($O40="貸",S40-V40,IF($O40="借",V40-S40,""))</f>
        <v>-0.13500000000000001</v>
      </c>
      <c r="Z40" s="230"/>
      <c r="AA40" s="61"/>
      <c r="AB40" s="61"/>
      <c r="AC40" s="80" t="str">
        <f t="shared" ref="AC40" si="44">IF(AA40="","",IF(AA40&lt;=ROUND(-$DG$12/100,3),"×",IF(AA40&gt;=ROUND($DG$12/100,3),"○","")))</f>
        <v/>
      </c>
      <c r="AD40" s="62"/>
      <c r="AE40" s="62"/>
      <c r="AF40" s="62"/>
      <c r="AG40" s="64"/>
      <c r="AH40" s="64"/>
      <c r="AI40" s="64"/>
      <c r="AJ40" s="62"/>
      <c r="AK40" s="62"/>
      <c r="AL40" s="62"/>
      <c r="AM40" s="64"/>
      <c r="AN40" s="64"/>
      <c r="AO40" s="64"/>
      <c r="AP40" s="62"/>
      <c r="AQ40" s="183">
        <f>+AQ37-AQ39</f>
        <v>0.17299999999999999</v>
      </c>
      <c r="AR40" s="304"/>
      <c r="AS40" s="64"/>
      <c r="AT40" s="191">
        <f>+AT37-AT39</f>
        <v>0.26900000000000002</v>
      </c>
      <c r="AU40" s="192"/>
      <c r="AV40" s="61"/>
      <c r="AW40" s="193">
        <f>IF($O40="貸",AQ40-AT40,IF($O40="借",AT40-AQ40,""))</f>
        <v>-9.600000000000003E-2</v>
      </c>
      <c r="AX40" s="230"/>
      <c r="AY40" s="61"/>
      <c r="AZ40" s="61"/>
      <c r="BA40" s="80" t="str">
        <f t="shared" ref="BA40" si="45">IF(AY40="","",IF(AY40&lt;=ROUND(-$DG$12/100,3),"×",IF(AY40&gt;=ROUND($DG$12/100,3),"○","")))</f>
        <v/>
      </c>
      <c r="BB40" s="62"/>
      <c r="BC40" s="183">
        <f>+BC37-BC39</f>
        <v>-1.4000000000000012E-2</v>
      </c>
      <c r="BD40" s="304"/>
      <c r="BE40" s="64"/>
      <c r="BF40" s="191">
        <f>+BF37-BF39</f>
        <v>6.2999999999999945E-2</v>
      </c>
      <c r="BG40" s="192"/>
      <c r="BH40" s="61"/>
      <c r="BI40" s="193">
        <f>IF($O40="貸",BC40-BF40,IF($O40="借",BF40-BC40,""))</f>
        <v>-7.6999999999999957E-2</v>
      </c>
      <c r="BJ40" s="230"/>
      <c r="BK40" s="61"/>
      <c r="BL40" s="61"/>
      <c r="BM40" s="80" t="str">
        <f t="shared" ref="BM40" si="46">IF(BK40="","",IF(BK40&lt;=ROUND(-$DG$12/100,3),"×",IF(BK40&gt;=ROUND($DG$12/100,3),"○","")))</f>
        <v/>
      </c>
      <c r="BN40" s="62"/>
      <c r="BO40" s="183">
        <f>+BO37-BO39</f>
        <v>-5.5000000000000049E-2</v>
      </c>
      <c r="BP40" s="304"/>
      <c r="BQ40" s="64"/>
      <c r="BR40" s="191">
        <f>+BR37-BR39</f>
        <v>-7.8999999999999959E-2</v>
      </c>
      <c r="BS40" s="192"/>
      <c r="BT40" s="61"/>
      <c r="BU40" s="193">
        <f>IF($O40="貸",BO40-BR40,IF($O40="借",BR40-BO40,""))</f>
        <v>2.399999999999991E-2</v>
      </c>
      <c r="BV40" s="230"/>
      <c r="BW40" s="61"/>
      <c r="BX40" s="61"/>
      <c r="BY40" s="80" t="str">
        <f t="shared" ref="BY40" si="47">IF(BW40="","",IF(BW40&lt;=ROUND(-$DG$12/100,3),"×",IF(BW40&gt;=ROUND($DG$12/100,3),"○","")))</f>
        <v/>
      </c>
      <c r="BZ40" s="62"/>
      <c r="CA40" s="183">
        <f>+CA37-CA39</f>
        <v>-0.35500000000000004</v>
      </c>
      <c r="CB40" s="304"/>
      <c r="CC40" s="64"/>
      <c r="CD40" s="191">
        <f>+CD37-CD39</f>
        <v>-0.10900000000000004</v>
      </c>
      <c r="CE40" s="192"/>
      <c r="CF40" s="61"/>
      <c r="CG40" s="193">
        <f>IF($O40="貸",CA40-CD40,IF($O40="借",CD40-CA40,""))</f>
        <v>-0.246</v>
      </c>
      <c r="CH40" s="230"/>
      <c r="CI40" s="61"/>
      <c r="CJ40" s="61"/>
      <c r="CK40" s="80" t="str">
        <f t="shared" ref="CK40" si="48">IF(CI40="","",IF(CI40&lt;=ROUND(-$DG$12/100,3),"×",IF(CI40&gt;=ROUND($DG$12/100,3),"○","")))</f>
        <v/>
      </c>
      <c r="CL40" s="62"/>
      <c r="CM40" s="62"/>
      <c r="CN40" s="62"/>
      <c r="CO40" s="61"/>
      <c r="CP40" s="61"/>
      <c r="CQ40" s="61"/>
      <c r="CR40" s="61"/>
      <c r="CS40" s="61"/>
      <c r="CT40" s="61"/>
      <c r="CU40" s="61"/>
      <c r="CV40" s="61"/>
      <c r="CW40" s="61"/>
      <c r="CX40" s="62"/>
      <c r="CY40" s="231">
        <f>+CY37-CY39</f>
        <v>0</v>
      </c>
      <c r="CZ40" s="232"/>
      <c r="DA40" s="64"/>
      <c r="DB40" s="191">
        <f>+DB37-DB39</f>
        <v>0</v>
      </c>
      <c r="DC40" s="192"/>
      <c r="DD40" s="61"/>
      <c r="DE40" s="195">
        <f>IF($O40="貸",CY40-DB40,IF($O40="借",DB40-CY40,""))</f>
        <v>0</v>
      </c>
      <c r="DF40" s="196"/>
      <c r="DG40" s="61"/>
      <c r="DH40" s="61"/>
      <c r="DI40" s="80" t="str">
        <f t="shared" ref="DI40" si="49">IF(DG40="","",IF(DG40&lt;=ROUND(-$DG$12/100,3),"×",IF(DG40&gt;=ROUND($DG$12/100,3),"○","")))</f>
        <v/>
      </c>
    </row>
    <row r="41" spans="4:113" ht="14.25" thickBot="1">
      <c r="D41" s="186"/>
      <c r="R41" s="62"/>
      <c r="S41" s="62"/>
      <c r="T41" s="62"/>
      <c r="U41" s="64"/>
      <c r="V41" s="64"/>
      <c r="W41" s="64"/>
      <c r="X41" s="61"/>
      <c r="Y41" s="61"/>
      <c r="Z41" s="61"/>
      <c r="AA41" s="61"/>
      <c r="AB41" s="61"/>
      <c r="AD41" s="62"/>
      <c r="AE41" s="62"/>
      <c r="AF41" s="62"/>
      <c r="AG41" s="64"/>
      <c r="AH41" s="64"/>
      <c r="AI41" s="64"/>
      <c r="AJ41" s="62"/>
      <c r="AK41" s="62"/>
      <c r="AL41" s="62"/>
      <c r="AM41" s="64"/>
      <c r="AN41" s="64"/>
      <c r="AO41" s="64"/>
      <c r="AP41" s="62"/>
      <c r="AQ41" s="62"/>
      <c r="AR41" s="62"/>
      <c r="AS41" s="64"/>
      <c r="AT41" s="64"/>
      <c r="AU41" s="64"/>
      <c r="AV41" s="61"/>
      <c r="AW41" s="61"/>
      <c r="AX41" s="61"/>
      <c r="AY41" s="61"/>
      <c r="AZ41" s="61"/>
      <c r="BB41" s="62"/>
      <c r="BC41" s="62"/>
      <c r="BD41" s="62"/>
      <c r="BE41" s="64"/>
      <c r="BF41" s="64"/>
      <c r="BG41" s="64"/>
      <c r="BH41" s="61"/>
      <c r="BI41" s="61"/>
      <c r="BJ41" s="61"/>
      <c r="BK41" s="61"/>
      <c r="BL41" s="61"/>
      <c r="BN41" s="62"/>
      <c r="BO41" s="62"/>
      <c r="BP41" s="62"/>
      <c r="BQ41" s="64"/>
      <c r="BR41" s="64"/>
      <c r="BS41" s="64"/>
      <c r="BT41" s="61"/>
      <c r="BU41" s="61"/>
      <c r="BV41" s="61"/>
      <c r="BW41" s="61"/>
      <c r="BX41" s="61"/>
      <c r="BZ41" s="62"/>
      <c r="CA41" s="62"/>
      <c r="CB41" s="62"/>
      <c r="CC41" s="64"/>
      <c r="CD41" s="64"/>
      <c r="CE41" s="64"/>
      <c r="CF41" s="61"/>
      <c r="CG41" s="61"/>
      <c r="CH41" s="61"/>
      <c r="CI41" s="61"/>
      <c r="CJ41" s="61"/>
      <c r="CL41" s="62"/>
      <c r="CM41" s="62"/>
      <c r="CN41" s="62"/>
      <c r="CO41" s="61"/>
      <c r="CP41" s="61"/>
      <c r="CQ41" s="61"/>
      <c r="CR41" s="61"/>
      <c r="CS41" s="61"/>
      <c r="CT41" s="61"/>
      <c r="CU41" s="61"/>
      <c r="CV41" s="61"/>
      <c r="CW41" s="61"/>
      <c r="CX41" s="62"/>
      <c r="CY41" s="62"/>
      <c r="CZ41" s="62"/>
      <c r="DA41" s="64"/>
      <c r="DB41" s="64"/>
      <c r="DC41" s="64"/>
      <c r="DD41" s="61"/>
      <c r="DE41" s="61"/>
      <c r="DF41" s="61"/>
      <c r="DG41" s="61"/>
      <c r="DH41" s="61"/>
    </row>
    <row r="42" spans="4:113" ht="14.25" thickBot="1">
      <c r="D42" s="186"/>
      <c r="F42" s="166" t="s">
        <v>21</v>
      </c>
      <c r="G42" s="167"/>
      <c r="H42" s="167"/>
      <c r="I42" s="167"/>
      <c r="J42" s="167"/>
      <c r="K42" s="167"/>
      <c r="L42" s="167"/>
      <c r="M42" s="167"/>
      <c r="N42" s="168"/>
      <c r="O42" s="17"/>
      <c r="R42" s="62"/>
      <c r="S42" s="62"/>
      <c r="T42" s="62"/>
      <c r="U42" s="64"/>
      <c r="V42" s="64"/>
      <c r="W42" s="64"/>
      <c r="X42" s="61"/>
      <c r="Y42" s="61"/>
      <c r="Z42" s="61"/>
      <c r="AA42" s="61"/>
      <c r="AB42" s="61"/>
      <c r="AD42" s="62"/>
      <c r="AE42" s="62"/>
      <c r="AF42" s="62"/>
      <c r="AG42" s="64"/>
      <c r="AH42" s="64"/>
      <c r="AI42" s="64"/>
      <c r="AJ42" s="62"/>
      <c r="AK42" s="62"/>
      <c r="AL42" s="62"/>
      <c r="AM42" s="64"/>
      <c r="AN42" s="64"/>
      <c r="AO42" s="64"/>
      <c r="AP42" s="62"/>
      <c r="AQ42" s="62"/>
      <c r="AR42" s="62"/>
      <c r="AS42" s="64"/>
      <c r="AT42" s="64"/>
      <c r="AU42" s="64"/>
      <c r="AV42" s="61"/>
      <c r="AW42" s="61"/>
      <c r="AX42" s="61"/>
      <c r="AY42" s="61"/>
      <c r="AZ42" s="61"/>
      <c r="BB42" s="62"/>
      <c r="BC42" s="62"/>
      <c r="BD42" s="62"/>
      <c r="BE42" s="64"/>
      <c r="BF42" s="64"/>
      <c r="BG42" s="64"/>
      <c r="BH42" s="61"/>
      <c r="BI42" s="61"/>
      <c r="BJ42" s="61"/>
      <c r="BK42" s="61"/>
      <c r="BL42" s="61"/>
      <c r="BN42" s="62"/>
      <c r="BO42" s="62"/>
      <c r="BP42" s="62"/>
      <c r="BQ42" s="64"/>
      <c r="BR42" s="64"/>
      <c r="BS42" s="64"/>
      <c r="BT42" s="61"/>
      <c r="BU42" s="61"/>
      <c r="BV42" s="61"/>
      <c r="BW42" s="61"/>
      <c r="BX42" s="61"/>
      <c r="BZ42" s="62"/>
      <c r="CA42" s="62"/>
      <c r="CB42" s="62"/>
      <c r="CC42" s="64"/>
      <c r="CD42" s="64"/>
      <c r="CE42" s="64"/>
      <c r="CF42" s="61"/>
      <c r="CG42" s="61"/>
      <c r="CH42" s="61"/>
      <c r="CI42" s="61"/>
      <c r="CJ42" s="61"/>
      <c r="CL42" s="62"/>
      <c r="CM42" s="62"/>
      <c r="CN42" s="62"/>
      <c r="CO42" s="61"/>
      <c r="CP42" s="61"/>
      <c r="CQ42" s="61"/>
      <c r="CR42" s="61"/>
      <c r="CS42" s="61"/>
      <c r="CT42" s="61"/>
      <c r="CU42" s="61"/>
      <c r="CV42" s="61"/>
      <c r="CW42" s="61"/>
      <c r="CX42" s="62"/>
      <c r="CY42" s="62"/>
      <c r="CZ42" s="62"/>
      <c r="DA42" s="64"/>
      <c r="DB42" s="64"/>
      <c r="DC42" s="64"/>
      <c r="DD42" s="61"/>
      <c r="DE42" s="61"/>
      <c r="DF42" s="61"/>
      <c r="DG42" s="61"/>
      <c r="DH42" s="61"/>
    </row>
    <row r="43" spans="4:113" ht="19.5" thickBot="1">
      <c r="D43" s="186"/>
      <c r="E43" s="18">
        <v>10</v>
      </c>
      <c r="F43" s="244" t="s">
        <v>22</v>
      </c>
      <c r="G43" s="245"/>
      <c r="H43" s="245"/>
      <c r="I43" s="245"/>
      <c r="J43" s="245"/>
      <c r="K43" s="245"/>
      <c r="L43" s="245"/>
      <c r="M43" s="245"/>
      <c r="N43" s="246"/>
      <c r="O43" s="25" t="s">
        <v>52</v>
      </c>
      <c r="P43" s="16" t="s">
        <v>45</v>
      </c>
      <c r="Q43" s="16" t="s">
        <v>46</v>
      </c>
      <c r="R43" s="85">
        <v>250</v>
      </c>
      <c r="S43" s="86"/>
      <c r="T43" s="87"/>
      <c r="U43" s="94">
        <f>'月次損益(発生)'!AG32</f>
        <v>260</v>
      </c>
      <c r="V43" s="95"/>
      <c r="W43" s="96"/>
      <c r="X43" s="88">
        <f t="shared" ref="X43" si="50">IF($O43="貸",R43-U43,IF($O43="借",-R43+U43,""))</f>
        <v>10</v>
      </c>
      <c r="Y43" s="89"/>
      <c r="Z43" s="90"/>
      <c r="AA43" s="193">
        <f>IF(OR(U43="",U43=0),ROUND(X43/100,3),ROUND(X43/U43,3))</f>
        <v>3.7999999999999999E-2</v>
      </c>
      <c r="AB43" s="230"/>
      <c r="AC43" s="80" t="str">
        <f t="shared" ref="AC43:AC56" si="51">IF(AA43="","",IF(AA43&lt;=ROUND(-$DG$12/100,3),"×",IF(AA43&gt;=ROUND($DG$12/100,3),"○","")))</f>
        <v/>
      </c>
      <c r="AD43" s="85">
        <f>+AP43+BB43+BN43+BZ43+CL43+CX43</f>
        <v>250</v>
      </c>
      <c r="AE43" s="86"/>
      <c r="AF43" s="87"/>
      <c r="AG43" s="94">
        <f>+AS43+BE43+BQ43+CC43+CO43+DA43</f>
        <v>260</v>
      </c>
      <c r="AH43" s="95"/>
      <c r="AI43" s="96"/>
      <c r="AJ43" s="85">
        <f>+R43-AD43</f>
        <v>0</v>
      </c>
      <c r="AK43" s="86"/>
      <c r="AL43" s="87"/>
      <c r="AM43" s="94">
        <f>+U43-AG43</f>
        <v>0</v>
      </c>
      <c r="AN43" s="95"/>
      <c r="AO43" s="96"/>
      <c r="AP43" s="177">
        <v>55</v>
      </c>
      <c r="AQ43" s="288"/>
      <c r="AR43" s="289"/>
      <c r="AS43" s="94">
        <v>52</v>
      </c>
      <c r="AT43" s="95"/>
      <c r="AU43" s="96"/>
      <c r="AV43" s="88">
        <f>IF($O43="貸",AP43-AS43,IF($O43="借",-AP43+AS43,""))</f>
        <v>-3</v>
      </c>
      <c r="AW43" s="89"/>
      <c r="AX43" s="90"/>
      <c r="AY43" s="193">
        <f>IF(OR(AS43="",AS43=0),"",ROUND(AV43/AS43,3))</f>
        <v>-5.8000000000000003E-2</v>
      </c>
      <c r="AZ43" s="230"/>
      <c r="BA43" s="80" t="str">
        <f t="shared" ref="BA43:BA56" si="52">IF(AY43="","",IF(AY43&lt;=ROUND(-$DG$12/100,3),"×",IF(AY43&gt;=ROUND($DG$12/100,3),"○","")))</f>
        <v>×</v>
      </c>
      <c r="BB43" s="177">
        <v>47</v>
      </c>
      <c r="BC43" s="288"/>
      <c r="BD43" s="289"/>
      <c r="BE43" s="94">
        <v>42</v>
      </c>
      <c r="BF43" s="95"/>
      <c r="BG43" s="96"/>
      <c r="BH43" s="88">
        <f>IF($O43="貸",BB43-BE43,IF($O43="借",-BB43+BE43,""))</f>
        <v>-5</v>
      </c>
      <c r="BI43" s="89"/>
      <c r="BJ43" s="90"/>
      <c r="BK43" s="193">
        <f>IF(OR(BE43="",BE43=0),"",ROUND(BH43/BE43,3))</f>
        <v>-0.11899999999999999</v>
      </c>
      <c r="BL43" s="230"/>
      <c r="BM43" s="80" t="str">
        <f t="shared" ref="BM43:BM56" si="53">IF(BK43="","",IF(BK43&lt;=ROUND(-$DG$12/100,3),"×",IF(BK43&gt;=ROUND($DG$12/100,3),"○","")))</f>
        <v>×</v>
      </c>
      <c r="BN43" s="177">
        <v>38</v>
      </c>
      <c r="BO43" s="288"/>
      <c r="BP43" s="289"/>
      <c r="BQ43" s="94">
        <v>40</v>
      </c>
      <c r="BR43" s="95"/>
      <c r="BS43" s="96"/>
      <c r="BT43" s="88">
        <f>IF($O43="貸",BN43-BQ43,IF($O43="借",-BN43+BQ43,""))</f>
        <v>2</v>
      </c>
      <c r="BU43" s="89"/>
      <c r="BV43" s="90"/>
      <c r="BW43" s="193">
        <f>IF(OR(BQ43="",BQ43=0),"",ROUND(BT43/BQ43,3))</f>
        <v>0.05</v>
      </c>
      <c r="BX43" s="230"/>
      <c r="BY43" s="80" t="str">
        <f t="shared" ref="BY43:BY56" si="54">IF(BW43="","",IF(BW43&lt;=ROUND(-$DG$12/100,3),"×",IF(BW43&gt;=ROUND($DG$12/100,3),"○","")))</f>
        <v>○</v>
      </c>
      <c r="BZ43" s="85">
        <v>60</v>
      </c>
      <c r="CA43" s="86"/>
      <c r="CB43" s="87"/>
      <c r="CC43" s="94">
        <v>66</v>
      </c>
      <c r="CD43" s="95"/>
      <c r="CE43" s="96"/>
      <c r="CF43" s="88">
        <f>IF($O43="貸",BZ43-CC43,IF($O43="借",-BZ43+CC43,""))</f>
        <v>6</v>
      </c>
      <c r="CG43" s="89"/>
      <c r="CH43" s="90"/>
      <c r="CI43" s="195">
        <f>IF(OR(CC43="",CC43=0),"",ROUND(CF43/CC43,3))</f>
        <v>9.0999999999999998E-2</v>
      </c>
      <c r="CJ43" s="196"/>
      <c r="CK43" s="80" t="str">
        <f t="shared" ref="CK43:CK56" si="55">IF(CI43="","",IF(CI43&lt;=ROUND(-$DG$12/100,3),"×",IF(CI43&gt;=ROUND($DG$12/100,3),"○","")))</f>
        <v>○</v>
      </c>
      <c r="CL43" s="85">
        <v>50</v>
      </c>
      <c r="CM43" s="86"/>
      <c r="CN43" s="87"/>
      <c r="CO43" s="94">
        <v>60</v>
      </c>
      <c r="CP43" s="95"/>
      <c r="CQ43" s="96"/>
      <c r="CR43" s="88">
        <f>IF($O43="貸",CL43-CO43,IF($O43="借",-CL43+CO43,""))</f>
        <v>10</v>
      </c>
      <c r="CS43" s="89"/>
      <c r="CT43" s="90"/>
      <c r="CU43" s="195">
        <f>IF(OR(CO43="",CO43=0),"",ROUND(CR43/CO43,3))</f>
        <v>0.16700000000000001</v>
      </c>
      <c r="CV43" s="196"/>
      <c r="CW43" s="80" t="str">
        <f t="shared" ref="CW43:CW56" si="56">IF(CU43="","",IF(CU43&lt;=ROUND(-$DG$12/100,3),"×",IF(CU43&gt;=ROUND($DG$12/100,3),"○","")))</f>
        <v>○</v>
      </c>
      <c r="CX43" s="85"/>
      <c r="CY43" s="86"/>
      <c r="CZ43" s="87"/>
      <c r="DA43" s="94"/>
      <c r="DB43" s="95"/>
      <c r="DC43" s="96"/>
      <c r="DD43" s="88">
        <f>IF($O43="貸",CX43-DA43,IF($O43="借",-CX43+DA43,""))</f>
        <v>0</v>
      </c>
      <c r="DE43" s="89"/>
      <c r="DF43" s="90"/>
      <c r="DG43" s="195" t="str">
        <f>IF(OR(DA43="",DA43=0),"",ROUND(DD43/DA43,3))</f>
        <v/>
      </c>
      <c r="DH43" s="196"/>
      <c r="DI43" s="80" t="str">
        <f t="shared" ref="DI43:DI56" si="57">IF(DG43="","",IF(DG43&lt;=ROUND(-$DG$12/100,3),"×",IF(DG43&gt;=ROUND($DG$12/100,3),"○","")))</f>
        <v/>
      </c>
    </row>
    <row r="44" spans="4:113" ht="19.5" thickBot="1">
      <c r="D44" s="186"/>
      <c r="E44" s="18">
        <v>11</v>
      </c>
      <c r="F44" s="299" t="s">
        <v>29</v>
      </c>
      <c r="G44" s="269"/>
      <c r="H44" s="269"/>
      <c r="I44" s="269"/>
      <c r="J44" s="269"/>
      <c r="K44" s="269"/>
      <c r="L44" s="269"/>
      <c r="M44" s="269"/>
      <c r="N44" s="270"/>
      <c r="O44" s="25" t="s">
        <v>52</v>
      </c>
      <c r="P44" s="16"/>
      <c r="Q44" s="16" t="s">
        <v>125</v>
      </c>
      <c r="R44" s="85">
        <v>300</v>
      </c>
      <c r="S44" s="86"/>
      <c r="T44" s="87"/>
      <c r="U44" s="94">
        <f>'月次損益(発生)'!AG33</f>
        <v>298</v>
      </c>
      <c r="V44" s="95"/>
      <c r="W44" s="96"/>
      <c r="X44" s="88">
        <f t="shared" ref="X44:X62" si="58">IF($O44="貸",R44-U44,IF($O44="借",-R44+U44,""))</f>
        <v>-2</v>
      </c>
      <c r="Y44" s="89"/>
      <c r="Z44" s="90"/>
      <c r="AA44" s="193">
        <f t="shared" ref="AA44:AA62" si="59">IF(OR(U44="",U44=0),ROUND(X44/100,3),ROUND(X44/U44,3))</f>
        <v>-7.0000000000000001E-3</v>
      </c>
      <c r="AB44" s="230"/>
      <c r="AC44" s="80" t="str">
        <f t="shared" si="51"/>
        <v/>
      </c>
      <c r="AD44" s="85">
        <f>+AP44+BB44+BN44+BZ44+CL44+CX44</f>
        <v>290</v>
      </c>
      <c r="AE44" s="86"/>
      <c r="AF44" s="87"/>
      <c r="AG44" s="94">
        <f>+AS44+BE44+BQ44+CC44+CO44+DA44</f>
        <v>298</v>
      </c>
      <c r="AH44" s="95"/>
      <c r="AI44" s="96"/>
      <c r="AJ44" s="85">
        <f>+R44-AD44</f>
        <v>10</v>
      </c>
      <c r="AK44" s="86"/>
      <c r="AL44" s="87"/>
      <c r="AM44" s="94">
        <f>+U44-AG44</f>
        <v>0</v>
      </c>
      <c r="AN44" s="95"/>
      <c r="AO44" s="96"/>
      <c r="AP44" s="177">
        <v>75</v>
      </c>
      <c r="AQ44" s="288"/>
      <c r="AR44" s="289"/>
      <c r="AS44" s="94">
        <v>72</v>
      </c>
      <c r="AT44" s="95"/>
      <c r="AU44" s="96"/>
      <c r="AV44" s="88">
        <f>IF($O44="貸",AP44-AS44,IF($O44="借",-AP44+AS44,""))</f>
        <v>-3</v>
      </c>
      <c r="AW44" s="89"/>
      <c r="AX44" s="90"/>
      <c r="AY44" s="193">
        <f>IF(OR(AS44="",AS44=0),"",ROUND(AV44/AS44,3))</f>
        <v>-4.2000000000000003E-2</v>
      </c>
      <c r="AZ44" s="230"/>
      <c r="BA44" s="80" t="str">
        <f t="shared" si="52"/>
        <v/>
      </c>
      <c r="BB44" s="177">
        <v>67</v>
      </c>
      <c r="BC44" s="288"/>
      <c r="BD44" s="289"/>
      <c r="BE44" s="94">
        <v>62</v>
      </c>
      <c r="BF44" s="95"/>
      <c r="BG44" s="96"/>
      <c r="BH44" s="88">
        <f>IF($O44="貸",BB44-BE44,IF($O44="借",-BB44+BE44,""))</f>
        <v>-5</v>
      </c>
      <c r="BI44" s="89"/>
      <c r="BJ44" s="90"/>
      <c r="BK44" s="193">
        <f>IF(OR(BE44="",BE44=0),"",ROUND(BH44/BE44,3))</f>
        <v>-8.1000000000000003E-2</v>
      </c>
      <c r="BL44" s="230"/>
      <c r="BM44" s="80" t="str">
        <f t="shared" si="53"/>
        <v>×</v>
      </c>
      <c r="BN44" s="177">
        <v>43</v>
      </c>
      <c r="BO44" s="288"/>
      <c r="BP44" s="289"/>
      <c r="BQ44" s="94">
        <v>53</v>
      </c>
      <c r="BR44" s="95"/>
      <c r="BS44" s="96"/>
      <c r="BT44" s="88">
        <f>IF($O44="貸",BN44-BQ44,IF($O44="借",-BN44+BQ44,""))</f>
        <v>10</v>
      </c>
      <c r="BU44" s="89"/>
      <c r="BV44" s="90"/>
      <c r="BW44" s="193">
        <f>IF(OR(BQ44="",BQ44=0),"",ROUND(BT44/BQ44,3))</f>
        <v>0.189</v>
      </c>
      <c r="BX44" s="230"/>
      <c r="BY44" s="80" t="str">
        <f t="shared" si="54"/>
        <v>○</v>
      </c>
      <c r="BZ44" s="85">
        <v>80</v>
      </c>
      <c r="CA44" s="86"/>
      <c r="CB44" s="87"/>
      <c r="CC44" s="94">
        <v>86</v>
      </c>
      <c r="CD44" s="95"/>
      <c r="CE44" s="96"/>
      <c r="CF44" s="88">
        <f>IF($O44="貸",BZ44-CC44,IF($O44="借",-BZ44+CC44,""))</f>
        <v>6</v>
      </c>
      <c r="CG44" s="89"/>
      <c r="CH44" s="90"/>
      <c r="CI44" s="195">
        <f>IF(OR(CC44="",CC44=0),"",ROUND(CF44/CC44,3))</f>
        <v>7.0000000000000007E-2</v>
      </c>
      <c r="CJ44" s="196"/>
      <c r="CK44" s="80" t="str">
        <f t="shared" si="55"/>
        <v>○</v>
      </c>
      <c r="CL44" s="85">
        <v>25</v>
      </c>
      <c r="CM44" s="86"/>
      <c r="CN44" s="87"/>
      <c r="CO44" s="94">
        <v>25</v>
      </c>
      <c r="CP44" s="95"/>
      <c r="CQ44" s="96"/>
      <c r="CR44" s="88">
        <f>IF($O44="貸",CL44-CO44,IF($O44="借",-CL44+CO44,""))</f>
        <v>0</v>
      </c>
      <c r="CS44" s="89"/>
      <c r="CT44" s="90"/>
      <c r="CU44" s="195">
        <f>IF(OR(CO44="",CO44=0),"",ROUND(CR44/CO44,3))</f>
        <v>0</v>
      </c>
      <c r="CV44" s="196"/>
      <c r="CW44" s="80" t="str">
        <f t="shared" si="56"/>
        <v/>
      </c>
      <c r="CX44" s="85"/>
      <c r="CY44" s="86"/>
      <c r="CZ44" s="87"/>
      <c r="DA44" s="94"/>
      <c r="DB44" s="95"/>
      <c r="DC44" s="96"/>
      <c r="DD44" s="88">
        <f>IF($O44="貸",CX44-DA44,IF($O44="借",-CX44+DA44,""))</f>
        <v>0</v>
      </c>
      <c r="DE44" s="89"/>
      <c r="DF44" s="90"/>
      <c r="DG44" s="195" t="str">
        <f>IF(OR(DA44="",DA44=0),"",ROUND(DD44/DA44,3))</f>
        <v/>
      </c>
      <c r="DH44" s="196"/>
      <c r="DI44" s="80" t="str">
        <f t="shared" si="57"/>
        <v/>
      </c>
    </row>
    <row r="45" spans="4:113" ht="14.25" thickBot="1">
      <c r="D45" s="186"/>
      <c r="E45" s="18">
        <v>12</v>
      </c>
      <c r="F45" s="117" t="s">
        <v>30</v>
      </c>
      <c r="G45" s="118"/>
      <c r="H45" s="118"/>
      <c r="I45" s="118"/>
      <c r="J45" s="118"/>
      <c r="K45" s="118"/>
      <c r="L45" s="118"/>
      <c r="M45" s="118"/>
      <c r="N45" s="119"/>
      <c r="O45" s="25" t="s">
        <v>52</v>
      </c>
      <c r="P45" s="16"/>
      <c r="Q45" s="16" t="s">
        <v>125</v>
      </c>
      <c r="R45" s="85">
        <v>1</v>
      </c>
      <c r="S45" s="86"/>
      <c r="T45" s="87"/>
      <c r="U45" s="94">
        <f>'月次損益(発生)'!AG34</f>
        <v>1</v>
      </c>
      <c r="V45" s="95"/>
      <c r="W45" s="96"/>
      <c r="X45" s="88">
        <f t="shared" si="58"/>
        <v>0</v>
      </c>
      <c r="Y45" s="89"/>
      <c r="Z45" s="90"/>
      <c r="AA45" s="193">
        <f t="shared" si="59"/>
        <v>0</v>
      </c>
      <c r="AB45" s="230"/>
      <c r="AC45" s="80" t="str">
        <f t="shared" si="51"/>
        <v/>
      </c>
      <c r="AD45" s="85">
        <f>+AP45+BB45+BN45+BZ45+CL45+CX45</f>
        <v>1</v>
      </c>
      <c r="AE45" s="86"/>
      <c r="AF45" s="87"/>
      <c r="AG45" s="94">
        <f>+AS45+BE45+BQ45+CC45+CO45+DA45</f>
        <v>1</v>
      </c>
      <c r="AH45" s="95"/>
      <c r="AI45" s="96"/>
      <c r="AJ45" s="85">
        <f>+R45-AD45</f>
        <v>0</v>
      </c>
      <c r="AK45" s="86"/>
      <c r="AL45" s="87"/>
      <c r="AM45" s="94">
        <f>+U45-AG45</f>
        <v>0</v>
      </c>
      <c r="AN45" s="95"/>
      <c r="AO45" s="96"/>
      <c r="AP45" s="85">
        <v>1</v>
      </c>
      <c r="AQ45" s="86"/>
      <c r="AR45" s="87"/>
      <c r="AS45" s="94">
        <v>1</v>
      </c>
      <c r="AT45" s="95"/>
      <c r="AU45" s="96"/>
      <c r="AV45" s="88">
        <f>IF($O45="貸",AP45-AS45,IF($O45="借",-AP45+AS45,""))</f>
        <v>0</v>
      </c>
      <c r="AW45" s="89"/>
      <c r="AX45" s="90"/>
      <c r="AY45" s="193">
        <f>IF(OR(AS45="",AS45=0),"",ROUND(AV45/AS45,3))</f>
        <v>0</v>
      </c>
      <c r="AZ45" s="230"/>
      <c r="BA45" s="80" t="str">
        <f t="shared" si="52"/>
        <v/>
      </c>
      <c r="BB45" s="85"/>
      <c r="BC45" s="86"/>
      <c r="BD45" s="87"/>
      <c r="BE45" s="94"/>
      <c r="BF45" s="95"/>
      <c r="BG45" s="96"/>
      <c r="BH45" s="88">
        <f>IF($O45="貸",BB45-BE45,IF($O45="借",-BB45+BE45,""))</f>
        <v>0</v>
      </c>
      <c r="BI45" s="89"/>
      <c r="BJ45" s="90"/>
      <c r="BK45" s="195" t="str">
        <f>IF(OR(BE45="",BE45=0),"",ROUND(BH45/BE45,3))</f>
        <v/>
      </c>
      <c r="BL45" s="196"/>
      <c r="BM45" s="80" t="str">
        <f t="shared" si="53"/>
        <v/>
      </c>
      <c r="BN45" s="85"/>
      <c r="BO45" s="86"/>
      <c r="BP45" s="87"/>
      <c r="BQ45" s="94"/>
      <c r="BR45" s="95"/>
      <c r="BS45" s="96"/>
      <c r="BT45" s="88">
        <f>IF($O45="貸",BN45-BQ45,IF($O45="借",-BN45+BQ45,""))</f>
        <v>0</v>
      </c>
      <c r="BU45" s="89"/>
      <c r="BV45" s="90"/>
      <c r="BW45" s="195" t="str">
        <f>IF(OR(BQ45="",BQ45=0),"",ROUND(BT45/BQ45,3))</f>
        <v/>
      </c>
      <c r="BX45" s="196"/>
      <c r="BY45" s="80" t="str">
        <f t="shared" si="54"/>
        <v/>
      </c>
      <c r="BZ45" s="85"/>
      <c r="CA45" s="86"/>
      <c r="CB45" s="87"/>
      <c r="CC45" s="94"/>
      <c r="CD45" s="95"/>
      <c r="CE45" s="96"/>
      <c r="CF45" s="88">
        <f>IF($O45="貸",BZ45-CC45,IF($O45="借",-BZ45+CC45,""))</f>
        <v>0</v>
      </c>
      <c r="CG45" s="89"/>
      <c r="CH45" s="90"/>
      <c r="CI45" s="195" t="str">
        <f>IF(OR(CC45="",CC45=0),"",ROUND(CF45/CC45,3))</f>
        <v/>
      </c>
      <c r="CJ45" s="196"/>
      <c r="CK45" s="80" t="str">
        <f t="shared" si="55"/>
        <v/>
      </c>
      <c r="CL45" s="85"/>
      <c r="CM45" s="86"/>
      <c r="CN45" s="87"/>
      <c r="CO45" s="94"/>
      <c r="CP45" s="95"/>
      <c r="CQ45" s="96"/>
      <c r="CR45" s="88">
        <f>IF($O45="貸",CL45-CO45,IF($O45="借",-CL45+CO45,""))</f>
        <v>0</v>
      </c>
      <c r="CS45" s="89"/>
      <c r="CT45" s="90"/>
      <c r="CU45" s="195" t="str">
        <f>IF(OR(CO45="",CO45=0),"",ROUND(CR45/CO45,3))</f>
        <v/>
      </c>
      <c r="CV45" s="196"/>
      <c r="CW45" s="80" t="str">
        <f t="shared" si="56"/>
        <v/>
      </c>
      <c r="CX45" s="85"/>
      <c r="CY45" s="86"/>
      <c r="CZ45" s="87"/>
      <c r="DA45" s="94"/>
      <c r="DB45" s="95"/>
      <c r="DC45" s="96"/>
      <c r="DD45" s="88">
        <f>IF($O45="貸",CX45-DA45,IF($O45="借",-CX45+DA45,""))</f>
        <v>0</v>
      </c>
      <c r="DE45" s="89"/>
      <c r="DF45" s="90"/>
      <c r="DG45" s="195" t="str">
        <f>IF(OR(DA45="",DA45=0),"",ROUND(DD45/DA45,3))</f>
        <v/>
      </c>
      <c r="DH45" s="196"/>
      <c r="DI45" s="80" t="str">
        <f t="shared" si="57"/>
        <v/>
      </c>
    </row>
    <row r="46" spans="4:113" ht="14.25" thickBot="1">
      <c r="D46" s="186"/>
      <c r="E46" s="18">
        <v>13</v>
      </c>
      <c r="F46" s="117" t="s">
        <v>31</v>
      </c>
      <c r="G46" s="118"/>
      <c r="H46" s="118"/>
      <c r="I46" s="118"/>
      <c r="J46" s="118"/>
      <c r="K46" s="118"/>
      <c r="L46" s="118"/>
      <c r="M46" s="118"/>
      <c r="N46" s="119"/>
      <c r="O46" s="25" t="s">
        <v>52</v>
      </c>
      <c r="P46" s="16"/>
      <c r="Q46" s="16" t="s">
        <v>125</v>
      </c>
      <c r="R46" s="85"/>
      <c r="S46" s="86"/>
      <c r="T46" s="87"/>
      <c r="U46" s="94">
        <f>'月次損益(発生)'!AG35</f>
        <v>0</v>
      </c>
      <c r="V46" s="95"/>
      <c r="W46" s="96"/>
      <c r="X46" s="88">
        <f t="shared" si="58"/>
        <v>0</v>
      </c>
      <c r="Y46" s="89"/>
      <c r="Z46" s="90"/>
      <c r="AA46" s="193">
        <f t="shared" si="59"/>
        <v>0</v>
      </c>
      <c r="AB46" s="230"/>
      <c r="AC46" s="80" t="str">
        <f t="shared" si="51"/>
        <v/>
      </c>
      <c r="AD46" s="85">
        <f>+AP46+BB46+BN46+BZ46+CL46+CX46</f>
        <v>0</v>
      </c>
      <c r="AE46" s="86"/>
      <c r="AF46" s="87"/>
      <c r="AG46" s="94">
        <f>+AS46+BE46+BQ46+CC46+CO46+DA46</f>
        <v>0</v>
      </c>
      <c r="AH46" s="95"/>
      <c r="AI46" s="96"/>
      <c r="AJ46" s="85">
        <f>+R46-AD46</f>
        <v>0</v>
      </c>
      <c r="AK46" s="86"/>
      <c r="AL46" s="87"/>
      <c r="AM46" s="94">
        <f>+U46-AG46</f>
        <v>0</v>
      </c>
      <c r="AN46" s="95"/>
      <c r="AO46" s="96"/>
      <c r="AP46" s="85"/>
      <c r="AQ46" s="86"/>
      <c r="AR46" s="87"/>
      <c r="AS46" s="94"/>
      <c r="AT46" s="95"/>
      <c r="AU46" s="96"/>
      <c r="AV46" s="88">
        <f>IF($O46="貸",AP46-AS46,IF($O46="借",-AP46+AS46,""))</f>
        <v>0</v>
      </c>
      <c r="AW46" s="89"/>
      <c r="AX46" s="90"/>
      <c r="AY46" s="193" t="str">
        <f>IF(OR(AS46="",AS46=0),"",ROUND(AV46/AS46,3))</f>
        <v/>
      </c>
      <c r="AZ46" s="230"/>
      <c r="BA46" s="80" t="str">
        <f t="shared" si="52"/>
        <v/>
      </c>
      <c r="BB46" s="85"/>
      <c r="BC46" s="86"/>
      <c r="BD46" s="87"/>
      <c r="BE46" s="94"/>
      <c r="BF46" s="95"/>
      <c r="BG46" s="96"/>
      <c r="BH46" s="88">
        <f>IF($O46="貸",BB46-BE46,IF($O46="借",-BB46+BE46,""))</f>
        <v>0</v>
      </c>
      <c r="BI46" s="89"/>
      <c r="BJ46" s="90"/>
      <c r="BK46" s="195" t="str">
        <f>IF(OR(BE46="",BE46=0),"",ROUND(BH46/BE46,3))</f>
        <v/>
      </c>
      <c r="BL46" s="196"/>
      <c r="BM46" s="80" t="str">
        <f t="shared" si="53"/>
        <v/>
      </c>
      <c r="BN46" s="85"/>
      <c r="BO46" s="86"/>
      <c r="BP46" s="87"/>
      <c r="BQ46" s="94"/>
      <c r="BR46" s="95"/>
      <c r="BS46" s="96"/>
      <c r="BT46" s="88">
        <f>IF($O46="貸",BN46-BQ46,IF($O46="借",-BN46+BQ46,""))</f>
        <v>0</v>
      </c>
      <c r="BU46" s="89"/>
      <c r="BV46" s="90"/>
      <c r="BW46" s="195" t="str">
        <f>IF(OR(BQ46="",BQ46=0),"",ROUND(BT46/BQ46,3))</f>
        <v/>
      </c>
      <c r="BX46" s="196"/>
      <c r="BY46" s="80" t="str">
        <f t="shared" si="54"/>
        <v/>
      </c>
      <c r="BZ46" s="85"/>
      <c r="CA46" s="86"/>
      <c r="CB46" s="87"/>
      <c r="CC46" s="94"/>
      <c r="CD46" s="95"/>
      <c r="CE46" s="96"/>
      <c r="CF46" s="88">
        <f>IF($O46="貸",BZ46-CC46,IF($O46="借",-BZ46+CC46,""))</f>
        <v>0</v>
      </c>
      <c r="CG46" s="89"/>
      <c r="CH46" s="90"/>
      <c r="CI46" s="195" t="str">
        <f>IF(OR(CC46="",CC46=0),"",ROUND(CF46/CC46,3))</f>
        <v/>
      </c>
      <c r="CJ46" s="196"/>
      <c r="CK46" s="80" t="str">
        <f t="shared" si="55"/>
        <v/>
      </c>
      <c r="CL46" s="85"/>
      <c r="CM46" s="86"/>
      <c r="CN46" s="87"/>
      <c r="CO46" s="94"/>
      <c r="CP46" s="95"/>
      <c r="CQ46" s="96"/>
      <c r="CR46" s="88">
        <f>IF($O46="貸",CL46-CO46,IF($O46="借",-CL46+CO46,""))</f>
        <v>0</v>
      </c>
      <c r="CS46" s="89"/>
      <c r="CT46" s="90"/>
      <c r="CU46" s="195" t="str">
        <f>IF(OR(CO46="",CO46=0),"",ROUND(CR46/CO46,3))</f>
        <v/>
      </c>
      <c r="CV46" s="196"/>
      <c r="CW46" s="80" t="str">
        <f t="shared" si="56"/>
        <v/>
      </c>
      <c r="CX46" s="85"/>
      <c r="CY46" s="86"/>
      <c r="CZ46" s="87"/>
      <c r="DA46" s="94"/>
      <c r="DB46" s="95"/>
      <c r="DC46" s="96"/>
      <c r="DD46" s="88">
        <f>IF($O46="貸",CX46-DA46,IF($O46="借",-CX46+DA46,""))</f>
        <v>0</v>
      </c>
      <c r="DE46" s="89"/>
      <c r="DF46" s="90"/>
      <c r="DG46" s="195" t="str">
        <f>IF(OR(DA46="",DA46=0),"",ROUND(DD46/DA46,3))</f>
        <v/>
      </c>
      <c r="DH46" s="196"/>
      <c r="DI46" s="80" t="str">
        <f t="shared" si="57"/>
        <v/>
      </c>
    </row>
    <row r="47" spans="4:113" ht="14.25" thickBot="1">
      <c r="D47" s="186"/>
      <c r="E47" s="18">
        <v>14</v>
      </c>
      <c r="F47" s="162" t="s">
        <v>56</v>
      </c>
      <c r="G47" s="286"/>
      <c r="H47" s="286"/>
      <c r="I47" s="286"/>
      <c r="J47" s="286"/>
      <c r="K47" s="286"/>
      <c r="L47" s="286"/>
      <c r="M47" s="286"/>
      <c r="N47" s="287"/>
      <c r="O47" s="25" t="s">
        <v>52</v>
      </c>
      <c r="P47" s="16" t="s">
        <v>45</v>
      </c>
      <c r="Q47" s="16" t="s">
        <v>46</v>
      </c>
      <c r="R47" s="247">
        <f>IF(OR(R44="",R44=0),"",ROUND(R43/R44,1))</f>
        <v>0.8</v>
      </c>
      <c r="S47" s="248"/>
      <c r="T47" s="249"/>
      <c r="U47" s="200">
        <f>IF(OR(U44="",U44=0),"",ROUND(U43/U44,1))</f>
        <v>0.9</v>
      </c>
      <c r="V47" s="201"/>
      <c r="W47" s="202"/>
      <c r="X47" s="197">
        <f t="shared" si="58"/>
        <v>9.9999999999999978E-2</v>
      </c>
      <c r="Y47" s="198"/>
      <c r="Z47" s="199"/>
      <c r="AA47" s="193">
        <f t="shared" si="59"/>
        <v>0.111</v>
      </c>
      <c r="AB47" s="230"/>
      <c r="AC47" s="80" t="str">
        <f t="shared" si="51"/>
        <v>○</v>
      </c>
      <c r="AD47" s="62"/>
      <c r="AE47" s="62"/>
      <c r="AF47" s="62"/>
      <c r="AG47" s="64"/>
      <c r="AH47" s="64"/>
      <c r="AI47" s="64"/>
      <c r="AJ47" s="62"/>
      <c r="AK47" s="62"/>
      <c r="AL47" s="62"/>
      <c r="AM47" s="64"/>
      <c r="AN47" s="64"/>
      <c r="AO47" s="64"/>
      <c r="AP47" s="247">
        <f>IF(OR(AP44="",AP44=0),"",ROUND(AP43/AP44,1))</f>
        <v>0.7</v>
      </c>
      <c r="AQ47" s="248"/>
      <c r="AR47" s="249"/>
      <c r="AS47" s="200">
        <f>IF(OR(AS44="",AS44=0),"",ROUND(AS43/AS44,1))</f>
        <v>0.7</v>
      </c>
      <c r="AT47" s="201"/>
      <c r="AU47" s="202"/>
      <c r="AV47" s="88">
        <f t="shared" ref="AV47:AV48" si="60">IF($O47="貸",AP47-AS47,IF($O47="借",-AP47+AS47,""))</f>
        <v>0</v>
      </c>
      <c r="AW47" s="89"/>
      <c r="AX47" s="90"/>
      <c r="AY47" s="193">
        <f t="shared" ref="AY47:AY48" si="61">IF(OR(AS47="",AS47=0),ROUND(AV47/100,3),ROUND(AV47/AS47,3))</f>
        <v>0</v>
      </c>
      <c r="AZ47" s="230"/>
      <c r="BA47" s="80" t="str">
        <f t="shared" si="52"/>
        <v/>
      </c>
      <c r="BB47" s="247">
        <f>IF(OR(BB44="",BB44=0),"",ROUND(BB43/BB44,1))</f>
        <v>0.7</v>
      </c>
      <c r="BC47" s="248"/>
      <c r="BD47" s="249"/>
      <c r="BE47" s="200">
        <f>IF(OR(BE44="",BE44=0),"",ROUND(BE43/BE44,1))</f>
        <v>0.7</v>
      </c>
      <c r="BF47" s="201"/>
      <c r="BG47" s="202"/>
      <c r="BH47" s="88">
        <f t="shared" ref="BH47:BH48" si="62">IF($O47="貸",BB47-BE47,IF($O47="借",-BB47+BE47,""))</f>
        <v>0</v>
      </c>
      <c r="BI47" s="89"/>
      <c r="BJ47" s="90"/>
      <c r="BK47" s="195">
        <f t="shared" ref="BK47:BK48" si="63">IF(OR(BE47="",BE47=0),ROUND(BH47/100,3),ROUND(BH47/BE47,3))</f>
        <v>0</v>
      </c>
      <c r="BL47" s="196"/>
      <c r="BM47" s="80" t="str">
        <f t="shared" si="53"/>
        <v/>
      </c>
      <c r="BN47" s="247">
        <f>IF(OR(BN44="",BN44=0),"",ROUND(BN43/BN44,1))</f>
        <v>0.9</v>
      </c>
      <c r="BO47" s="248"/>
      <c r="BP47" s="249"/>
      <c r="BQ47" s="200">
        <f>IF(OR(BQ44="",BQ44=0),"",ROUND(BQ43/BQ44,1))</f>
        <v>0.8</v>
      </c>
      <c r="BR47" s="201"/>
      <c r="BS47" s="202"/>
      <c r="BT47" s="88">
        <f t="shared" ref="BT47:BT48" si="64">IF($O47="貸",BN47-BQ47,IF($O47="借",-BN47+BQ47,""))</f>
        <v>-9.9999999999999978E-2</v>
      </c>
      <c r="BU47" s="89"/>
      <c r="BV47" s="90"/>
      <c r="BW47" s="195">
        <f t="shared" ref="BW47:BW48" si="65">IF(OR(BQ47="",BQ47=0),ROUND(BT47/100,3),ROUND(BT47/BQ47,3))</f>
        <v>-0.125</v>
      </c>
      <c r="BX47" s="196"/>
      <c r="BY47" s="80" t="str">
        <f t="shared" si="54"/>
        <v>×</v>
      </c>
      <c r="BZ47" s="247">
        <f>IF(OR(BZ44="",BZ44=0),"",ROUND(BZ43/BZ44,1))</f>
        <v>0.8</v>
      </c>
      <c r="CA47" s="248"/>
      <c r="CB47" s="249"/>
      <c r="CC47" s="200">
        <f>IF(OR(CC44="",CC44=0),"",ROUND(CC43/CC44,1))</f>
        <v>0.8</v>
      </c>
      <c r="CD47" s="201"/>
      <c r="CE47" s="202"/>
      <c r="CF47" s="88">
        <f t="shared" ref="CF47:CF48" si="66">IF($O47="貸",BZ47-CC47,IF($O47="借",-BZ47+CC47,""))</f>
        <v>0</v>
      </c>
      <c r="CG47" s="89"/>
      <c r="CH47" s="90"/>
      <c r="CI47" s="195">
        <f t="shared" ref="CI47:CI48" si="67">IF(OR(CC47="",CC47=0),ROUND(CF47/100,3),ROUND(CF47/CC47,3))</f>
        <v>0</v>
      </c>
      <c r="CJ47" s="196"/>
      <c r="CK47" s="80" t="str">
        <f t="shared" si="55"/>
        <v/>
      </c>
      <c r="CL47" s="247">
        <f>IF(OR(CL44="",CL44=0),"",ROUND(CL43/CL44,1))</f>
        <v>2</v>
      </c>
      <c r="CM47" s="248"/>
      <c r="CN47" s="249"/>
      <c r="CO47" s="200">
        <f>IF(OR(CO44="",CO44=0),"",ROUND(CO43/CO44,1))</f>
        <v>2.4</v>
      </c>
      <c r="CP47" s="201"/>
      <c r="CQ47" s="202"/>
      <c r="CR47" s="88">
        <f t="shared" ref="CR47" si="68">IF($O47="貸",CL47-CO47,IF($O47="借",-CL47+CO47,""))</f>
        <v>0.39999999999999991</v>
      </c>
      <c r="CS47" s="89"/>
      <c r="CT47" s="90"/>
      <c r="CU47" s="195">
        <f t="shared" ref="CU47" si="69">IF(OR(CO47="",CO47=0),ROUND(CR47/100,3),ROUND(CR47/CO47,3))</f>
        <v>0.16700000000000001</v>
      </c>
      <c r="CV47" s="196"/>
      <c r="CW47" s="80" t="str">
        <f t="shared" si="56"/>
        <v>○</v>
      </c>
      <c r="CX47" s="247" t="str">
        <f>IF(OR(CX44="",CX44=0),"",ROUND(CX43/CX44,1))</f>
        <v/>
      </c>
      <c r="CY47" s="248"/>
      <c r="CZ47" s="249"/>
      <c r="DA47" s="200" t="str">
        <f>IF(OR(DA44="",DA44=0),"",ROUND(DA43/DA44,1))</f>
        <v/>
      </c>
      <c r="DB47" s="201"/>
      <c r="DC47" s="202"/>
      <c r="DD47" s="88" t="str">
        <f>IF(AND(CX47="",DA47=""),"",IF($O47="貸",CX47-DA47,IF($O47="借",-CX47+DA47,"")))</f>
        <v/>
      </c>
      <c r="DE47" s="89"/>
      <c r="DF47" s="90"/>
      <c r="DG47" s="195" t="str">
        <f>IF(DD47="","",IF(OR(DA47="",DA47=0),ROUND(DD47/100,3),ROUND(DD47/DA47,3)))</f>
        <v/>
      </c>
      <c r="DH47" s="196"/>
      <c r="DI47" s="80" t="str">
        <f t="shared" si="57"/>
        <v/>
      </c>
    </row>
    <row r="48" spans="4:113" ht="18" thickBot="1">
      <c r="D48" s="186"/>
      <c r="E48" s="18">
        <v>15</v>
      </c>
      <c r="F48" s="307" t="s">
        <v>55</v>
      </c>
      <c r="G48" s="308"/>
      <c r="H48" s="308"/>
      <c r="I48" s="308"/>
      <c r="J48" s="308"/>
      <c r="K48" s="308"/>
      <c r="L48" s="308"/>
      <c r="M48" s="308"/>
      <c r="N48" s="309"/>
      <c r="O48" s="25" t="s">
        <v>51</v>
      </c>
      <c r="P48" s="16" t="s">
        <v>45</v>
      </c>
      <c r="Q48" s="16" t="s">
        <v>46</v>
      </c>
      <c r="R48" s="247">
        <f>IF(OR(R44="",R44=0),"",ROUND(R27/R44,1))</f>
        <v>3.3</v>
      </c>
      <c r="S48" s="248"/>
      <c r="T48" s="249"/>
      <c r="U48" s="200">
        <f>IF(OR(U44="",U44=0),"",ROUND(U27/U44,1))</f>
        <v>3.7</v>
      </c>
      <c r="V48" s="201"/>
      <c r="W48" s="202"/>
      <c r="X48" s="197">
        <f t="shared" si="58"/>
        <v>-0.40000000000000036</v>
      </c>
      <c r="Y48" s="198"/>
      <c r="Z48" s="199"/>
      <c r="AA48" s="193">
        <f t="shared" si="59"/>
        <v>-0.108</v>
      </c>
      <c r="AB48" s="230"/>
      <c r="AC48" s="80" t="str">
        <f t="shared" si="51"/>
        <v>×</v>
      </c>
      <c r="AD48" s="62"/>
      <c r="AE48" s="62"/>
      <c r="AF48" s="62"/>
      <c r="AG48" s="64"/>
      <c r="AH48" s="64"/>
      <c r="AI48" s="64"/>
      <c r="AJ48" s="62"/>
      <c r="AK48" s="62"/>
      <c r="AL48" s="62"/>
      <c r="AM48" s="64"/>
      <c r="AN48" s="64"/>
      <c r="AO48" s="64"/>
      <c r="AP48" s="247">
        <f>IF(OR(AP44="",AP44=0),"",ROUND(AP27/AP44,1))</f>
        <v>4.0999999999999996</v>
      </c>
      <c r="AQ48" s="248"/>
      <c r="AR48" s="249"/>
      <c r="AS48" s="200">
        <f>IF(OR(AS44="",AS44=0),"",ROUND(AS27/AS44,1))</f>
        <v>4.5999999999999996</v>
      </c>
      <c r="AT48" s="201"/>
      <c r="AU48" s="202"/>
      <c r="AV48" s="197">
        <f t="shared" si="60"/>
        <v>-0.5</v>
      </c>
      <c r="AW48" s="198"/>
      <c r="AX48" s="199"/>
      <c r="AY48" s="193">
        <f t="shared" si="61"/>
        <v>-0.109</v>
      </c>
      <c r="AZ48" s="230"/>
      <c r="BA48" s="80" t="str">
        <f t="shared" si="52"/>
        <v>×</v>
      </c>
      <c r="BB48" s="247">
        <f>IF(OR(BB44="",BB44=0),"",ROUND(BB27/BB44,1))</f>
        <v>5</v>
      </c>
      <c r="BC48" s="248"/>
      <c r="BD48" s="249"/>
      <c r="BE48" s="200">
        <f>IF(OR(BE44="",BE44=0),"",ROUND(BE27/BE44,1))</f>
        <v>6.3</v>
      </c>
      <c r="BF48" s="201"/>
      <c r="BG48" s="202"/>
      <c r="BH48" s="197">
        <f t="shared" si="62"/>
        <v>-1.2999999999999998</v>
      </c>
      <c r="BI48" s="198"/>
      <c r="BJ48" s="199"/>
      <c r="BK48" s="195">
        <f t="shared" si="63"/>
        <v>-0.20599999999999999</v>
      </c>
      <c r="BL48" s="196"/>
      <c r="BM48" s="80" t="str">
        <f t="shared" si="53"/>
        <v>×</v>
      </c>
      <c r="BN48" s="247">
        <f>IF(OR(BN44="",BN44=0),"",ROUND(BN27/BN44,1))</f>
        <v>7.9</v>
      </c>
      <c r="BO48" s="248"/>
      <c r="BP48" s="249"/>
      <c r="BQ48" s="200">
        <f>IF(OR(BQ44="",BQ44=0),"",ROUND(BQ27/BQ44,1))</f>
        <v>7.1</v>
      </c>
      <c r="BR48" s="201"/>
      <c r="BS48" s="202"/>
      <c r="BT48" s="197">
        <f t="shared" si="64"/>
        <v>0.80000000000000071</v>
      </c>
      <c r="BU48" s="198"/>
      <c r="BV48" s="199"/>
      <c r="BW48" s="195">
        <f t="shared" si="65"/>
        <v>0.113</v>
      </c>
      <c r="BX48" s="196"/>
      <c r="BY48" s="80" t="str">
        <f t="shared" si="54"/>
        <v>○</v>
      </c>
      <c r="BZ48" s="247">
        <f>IF(OR(BZ44="",BZ44=0),"",ROUND(BZ27/BZ44,1))</f>
        <v>4.9000000000000004</v>
      </c>
      <c r="CA48" s="248"/>
      <c r="CB48" s="249"/>
      <c r="CC48" s="200">
        <f>IF(OR(CC44="",CC44=0),"",ROUND(CC27/CC44,1))</f>
        <v>5.0999999999999996</v>
      </c>
      <c r="CD48" s="201"/>
      <c r="CE48" s="202"/>
      <c r="CF48" s="197">
        <f t="shared" si="66"/>
        <v>-0.19999999999999929</v>
      </c>
      <c r="CG48" s="198"/>
      <c r="CH48" s="199"/>
      <c r="CI48" s="195">
        <f t="shared" si="67"/>
        <v>-3.9E-2</v>
      </c>
      <c r="CJ48" s="196"/>
      <c r="CK48" s="80" t="str">
        <f t="shared" si="55"/>
        <v/>
      </c>
      <c r="CL48" s="62"/>
      <c r="CM48" s="62"/>
      <c r="CN48" s="62"/>
      <c r="CO48" s="64"/>
      <c r="CP48" s="64"/>
      <c r="CQ48" s="64"/>
      <c r="CR48" s="61"/>
      <c r="CS48" s="61"/>
      <c r="CT48" s="61"/>
      <c r="CU48" s="61"/>
      <c r="CV48" s="61"/>
      <c r="CW48" s="80" t="str">
        <f t="shared" si="56"/>
        <v/>
      </c>
      <c r="CX48" s="247" t="str">
        <f>IF(OR(CX45="",CX45=0),"",ROUND(CX44/CX45,1))</f>
        <v/>
      </c>
      <c r="CY48" s="248"/>
      <c r="CZ48" s="249"/>
      <c r="DA48" s="200" t="str">
        <f>IF(OR(DA45="",DA45=0),"",ROUND(DA44/DA45,1))</f>
        <v/>
      </c>
      <c r="DB48" s="201"/>
      <c r="DC48" s="202"/>
      <c r="DD48" s="88" t="str">
        <f>IF(AND(CX48="",DA48=""),"",IF($O48="貸",CX48-DA48,IF($O48="借",-CX48+DA48,"")))</f>
        <v/>
      </c>
      <c r="DE48" s="89"/>
      <c r="DF48" s="90"/>
      <c r="DG48" s="195" t="str">
        <f>IF(DD48="","",IF(OR(DA48="",DA48=0),ROUND(DD48/100,3),ROUND(DD48/DA48,3)))</f>
        <v/>
      </c>
      <c r="DH48" s="196"/>
      <c r="DI48" s="80" t="str">
        <f t="shared" si="57"/>
        <v/>
      </c>
    </row>
    <row r="49" spans="4:113" ht="14.25" thickBot="1">
      <c r="D49" s="186"/>
      <c r="E49" s="18">
        <v>16</v>
      </c>
      <c r="F49" s="173" t="s">
        <v>23</v>
      </c>
      <c r="G49" s="305"/>
      <c r="H49" s="305"/>
      <c r="I49" s="305"/>
      <c r="J49" s="305"/>
      <c r="K49" s="305"/>
      <c r="L49" s="305"/>
      <c r="M49" s="305"/>
      <c r="N49" s="306"/>
      <c r="O49" s="25" t="s">
        <v>52</v>
      </c>
      <c r="P49" s="16" t="s">
        <v>45</v>
      </c>
      <c r="Q49" s="16" t="s">
        <v>46</v>
      </c>
      <c r="R49" s="85">
        <v>21</v>
      </c>
      <c r="S49" s="86"/>
      <c r="T49" s="87"/>
      <c r="U49" s="94">
        <f>'月次損益(発生)'!AG38</f>
        <v>20</v>
      </c>
      <c r="V49" s="95"/>
      <c r="W49" s="96"/>
      <c r="X49" s="88">
        <f t="shared" si="58"/>
        <v>-1</v>
      </c>
      <c r="Y49" s="89"/>
      <c r="Z49" s="90"/>
      <c r="AA49" s="193">
        <f t="shared" si="59"/>
        <v>-0.05</v>
      </c>
      <c r="AB49" s="230"/>
      <c r="AC49" s="80" t="str">
        <f t="shared" si="51"/>
        <v>×</v>
      </c>
      <c r="AD49" s="85">
        <f>+AP49+BB49+BN49+BZ49+CL49+CX49</f>
        <v>21</v>
      </c>
      <c r="AE49" s="86"/>
      <c r="AF49" s="87"/>
      <c r="AG49" s="94">
        <f>+AS49+BE49+BQ49+CC49+CO49+DA49</f>
        <v>20</v>
      </c>
      <c r="AH49" s="95"/>
      <c r="AI49" s="96"/>
      <c r="AJ49" s="85">
        <f>+R49-AD49</f>
        <v>0</v>
      </c>
      <c r="AK49" s="86"/>
      <c r="AL49" s="87"/>
      <c r="AM49" s="94">
        <f>+U49-AG49</f>
        <v>0</v>
      </c>
      <c r="AN49" s="95"/>
      <c r="AO49" s="96"/>
      <c r="AP49" s="85">
        <v>7</v>
      </c>
      <c r="AQ49" s="86"/>
      <c r="AR49" s="87"/>
      <c r="AS49" s="94">
        <v>8</v>
      </c>
      <c r="AT49" s="95"/>
      <c r="AU49" s="96"/>
      <c r="AV49" s="88">
        <f>IF($O49="貸",AP49-AS49,IF($O49="借",-AP49+AS49,""))</f>
        <v>1</v>
      </c>
      <c r="AW49" s="89"/>
      <c r="AX49" s="90"/>
      <c r="AY49" s="193">
        <f>IF(OR(AS49="",AS49=0),"",ROUND(AV49/AS49,3))</f>
        <v>0.125</v>
      </c>
      <c r="AZ49" s="230"/>
      <c r="BA49" s="80" t="str">
        <f t="shared" si="52"/>
        <v>○</v>
      </c>
      <c r="BB49" s="85">
        <v>8</v>
      </c>
      <c r="BC49" s="86"/>
      <c r="BD49" s="87"/>
      <c r="BE49" s="94">
        <v>7</v>
      </c>
      <c r="BF49" s="95"/>
      <c r="BG49" s="96"/>
      <c r="BH49" s="88">
        <f>IF($O49="貸",BB49-BE49,IF($O49="借",-BB49+BE49,""))</f>
        <v>-1</v>
      </c>
      <c r="BI49" s="89"/>
      <c r="BJ49" s="90"/>
      <c r="BK49" s="195">
        <f>IF(OR(BE49="",BE49=0),"",ROUND(BH49/BE49,3))</f>
        <v>-0.14299999999999999</v>
      </c>
      <c r="BL49" s="196"/>
      <c r="BM49" s="80" t="str">
        <f t="shared" si="53"/>
        <v>×</v>
      </c>
      <c r="BN49" s="85">
        <v>6</v>
      </c>
      <c r="BO49" s="86"/>
      <c r="BP49" s="87"/>
      <c r="BQ49" s="94">
        <v>5</v>
      </c>
      <c r="BR49" s="95"/>
      <c r="BS49" s="96"/>
      <c r="BT49" s="88">
        <f>IF($O49="貸",BN49-BQ49,IF($O49="借",-BN49+BQ49,""))</f>
        <v>-1</v>
      </c>
      <c r="BU49" s="89"/>
      <c r="BV49" s="90"/>
      <c r="BW49" s="195">
        <f>IF(OR(BQ49="",BQ49=0),"",ROUND(BT49/BQ49,3))</f>
        <v>-0.2</v>
      </c>
      <c r="BX49" s="196"/>
      <c r="BY49" s="80" t="str">
        <f t="shared" si="54"/>
        <v>×</v>
      </c>
      <c r="BZ49" s="85"/>
      <c r="CA49" s="86"/>
      <c r="CB49" s="87"/>
      <c r="CC49" s="94"/>
      <c r="CD49" s="95"/>
      <c r="CE49" s="96"/>
      <c r="CF49" s="88">
        <f>IF($O49="貸",BZ49-CC49,IF($O49="借",-BZ49+CC49,""))</f>
        <v>0</v>
      </c>
      <c r="CG49" s="89"/>
      <c r="CH49" s="90"/>
      <c r="CI49" s="195" t="str">
        <f>IF(OR(CC49="",CC49=0),"",ROUND(CF49/CC49,3))</f>
        <v/>
      </c>
      <c r="CJ49" s="196"/>
      <c r="CK49" s="80" t="str">
        <f t="shared" si="55"/>
        <v/>
      </c>
      <c r="CL49" s="85"/>
      <c r="CM49" s="86"/>
      <c r="CN49" s="87"/>
      <c r="CO49" s="94"/>
      <c r="CP49" s="95"/>
      <c r="CQ49" s="96"/>
      <c r="CR49" s="88">
        <f>IF($O49="貸",CL49-CO49,IF($O49="借",-CL49+CO49,""))</f>
        <v>0</v>
      </c>
      <c r="CS49" s="89"/>
      <c r="CT49" s="90"/>
      <c r="CU49" s="195" t="str">
        <f>IF(OR(CO49="",CO49=0),"",ROUND(CR49/CO49,3))</f>
        <v/>
      </c>
      <c r="CV49" s="196"/>
      <c r="CW49" s="80" t="str">
        <f t="shared" si="56"/>
        <v/>
      </c>
      <c r="CX49" s="85"/>
      <c r="CY49" s="86"/>
      <c r="CZ49" s="87"/>
      <c r="DA49" s="94"/>
      <c r="DB49" s="95"/>
      <c r="DC49" s="96"/>
      <c r="DD49" s="88">
        <f>IF($O49="貸",CX49-DA49,IF($O49="借",-CX49+DA49,""))</f>
        <v>0</v>
      </c>
      <c r="DE49" s="89"/>
      <c r="DF49" s="90"/>
      <c r="DG49" s="195" t="str">
        <f>IF(OR(DA49="",DA49=0),"",ROUND(DD49/DA49,3))</f>
        <v/>
      </c>
      <c r="DH49" s="196"/>
      <c r="DI49" s="80" t="str">
        <f t="shared" si="57"/>
        <v/>
      </c>
    </row>
    <row r="50" spans="4:113" ht="14.25" thickBot="1">
      <c r="D50" s="186"/>
      <c r="E50" s="18">
        <v>17</v>
      </c>
      <c r="F50" s="173" t="s">
        <v>24</v>
      </c>
      <c r="G50" s="305"/>
      <c r="H50" s="305"/>
      <c r="I50" s="305"/>
      <c r="J50" s="305"/>
      <c r="K50" s="305"/>
      <c r="L50" s="305"/>
      <c r="M50" s="305"/>
      <c r="N50" s="306"/>
      <c r="O50" s="25" t="s">
        <v>52</v>
      </c>
      <c r="P50" s="16" t="s">
        <v>45</v>
      </c>
      <c r="Q50" s="16" t="s">
        <v>46</v>
      </c>
      <c r="R50" s="85">
        <v>18</v>
      </c>
      <c r="S50" s="86"/>
      <c r="T50" s="87"/>
      <c r="U50" s="94">
        <f>'月次損益(発生)'!AG39</f>
        <v>17</v>
      </c>
      <c r="V50" s="95"/>
      <c r="W50" s="96"/>
      <c r="X50" s="88">
        <f t="shared" si="58"/>
        <v>-1</v>
      </c>
      <c r="Y50" s="89"/>
      <c r="Z50" s="90"/>
      <c r="AA50" s="193">
        <f t="shared" si="59"/>
        <v>-5.8999999999999997E-2</v>
      </c>
      <c r="AB50" s="230"/>
      <c r="AC50" s="80" t="str">
        <f t="shared" si="51"/>
        <v>×</v>
      </c>
      <c r="AD50" s="85">
        <f t="shared" ref="AD50:AD52" si="70">+AP50+BB50+BN50+BZ50+CL50+CX50</f>
        <v>18</v>
      </c>
      <c r="AE50" s="86"/>
      <c r="AF50" s="87"/>
      <c r="AG50" s="94">
        <f t="shared" ref="AG50:AG52" si="71">+AS50+BE50+BQ50+CC50+CO50+DA50</f>
        <v>17</v>
      </c>
      <c r="AH50" s="95"/>
      <c r="AI50" s="96"/>
      <c r="AJ50" s="85">
        <f t="shared" ref="AJ50:AJ52" si="72">+R50-AD50</f>
        <v>0</v>
      </c>
      <c r="AK50" s="86"/>
      <c r="AL50" s="87"/>
      <c r="AM50" s="94">
        <f t="shared" ref="AM50:AM52" si="73">+U50-AG50</f>
        <v>0</v>
      </c>
      <c r="AN50" s="95"/>
      <c r="AO50" s="96"/>
      <c r="AP50" s="85">
        <v>2</v>
      </c>
      <c r="AQ50" s="86"/>
      <c r="AR50" s="87"/>
      <c r="AS50" s="94">
        <v>3</v>
      </c>
      <c r="AT50" s="95"/>
      <c r="AU50" s="96"/>
      <c r="AV50" s="88">
        <f t="shared" ref="AV50:AV52" si="74">IF($O50="貸",AP50-AS50,IF($O50="借",-AP50+AS50,""))</f>
        <v>1</v>
      </c>
      <c r="AW50" s="89"/>
      <c r="AX50" s="90"/>
      <c r="AY50" s="193">
        <f t="shared" ref="AY50:AY52" si="75">IF(OR(AS50="",AS50=0),"",ROUND(AV50/AS50,3))</f>
        <v>0.33300000000000002</v>
      </c>
      <c r="AZ50" s="230"/>
      <c r="BA50" s="80" t="str">
        <f t="shared" si="52"/>
        <v>○</v>
      </c>
      <c r="BB50" s="85">
        <v>3</v>
      </c>
      <c r="BC50" s="86"/>
      <c r="BD50" s="87"/>
      <c r="BE50" s="94">
        <v>2</v>
      </c>
      <c r="BF50" s="95"/>
      <c r="BG50" s="96"/>
      <c r="BH50" s="88">
        <f t="shared" ref="BH50:BH52" si="76">IF($O50="貸",BB50-BE50,IF($O50="借",-BB50+BE50,""))</f>
        <v>-1</v>
      </c>
      <c r="BI50" s="89"/>
      <c r="BJ50" s="90"/>
      <c r="BK50" s="195">
        <f t="shared" ref="BK50:BK52" si="77">IF(OR(BE50="",BE50=0),"",ROUND(BH50/BE50,3))</f>
        <v>-0.5</v>
      </c>
      <c r="BL50" s="196"/>
      <c r="BM50" s="80" t="str">
        <f t="shared" si="53"/>
        <v>×</v>
      </c>
      <c r="BN50" s="85">
        <v>3</v>
      </c>
      <c r="BO50" s="86"/>
      <c r="BP50" s="87"/>
      <c r="BQ50" s="94">
        <v>3</v>
      </c>
      <c r="BR50" s="95"/>
      <c r="BS50" s="96"/>
      <c r="BT50" s="88">
        <f t="shared" ref="BT50:BT52" si="78">IF($O50="貸",BN50-BQ50,IF($O50="借",-BN50+BQ50,""))</f>
        <v>0</v>
      </c>
      <c r="BU50" s="89"/>
      <c r="BV50" s="90"/>
      <c r="BW50" s="195">
        <f t="shared" ref="BW50:BW52" si="79">IF(OR(BQ50="",BQ50=0),"",ROUND(BT50/BQ50,3))</f>
        <v>0</v>
      </c>
      <c r="BX50" s="196"/>
      <c r="BY50" s="80" t="str">
        <f t="shared" si="54"/>
        <v/>
      </c>
      <c r="BZ50" s="85">
        <v>9</v>
      </c>
      <c r="CA50" s="86"/>
      <c r="CB50" s="87"/>
      <c r="CC50" s="94">
        <v>8</v>
      </c>
      <c r="CD50" s="95"/>
      <c r="CE50" s="96"/>
      <c r="CF50" s="88">
        <f t="shared" ref="CF50:CF52" si="80">IF($O50="貸",BZ50-CC50,IF($O50="借",-BZ50+CC50,""))</f>
        <v>-1</v>
      </c>
      <c r="CG50" s="89"/>
      <c r="CH50" s="90"/>
      <c r="CI50" s="195">
        <f t="shared" ref="CI50:CI52" si="81">IF(OR(CC50="",CC50=0),"",ROUND(CF50/CC50,3))</f>
        <v>-0.125</v>
      </c>
      <c r="CJ50" s="196"/>
      <c r="CK50" s="80" t="str">
        <f t="shared" si="55"/>
        <v>×</v>
      </c>
      <c r="CL50" s="85">
        <v>1</v>
      </c>
      <c r="CM50" s="86"/>
      <c r="CN50" s="87"/>
      <c r="CO50" s="94">
        <v>1</v>
      </c>
      <c r="CP50" s="95"/>
      <c r="CQ50" s="96"/>
      <c r="CR50" s="88">
        <f t="shared" ref="CR50:CR52" si="82">IF($O50="貸",CL50-CO50,IF($O50="借",-CL50+CO50,""))</f>
        <v>0</v>
      </c>
      <c r="CS50" s="89"/>
      <c r="CT50" s="90"/>
      <c r="CU50" s="195">
        <f t="shared" ref="CU50:CU52" si="83">IF(OR(CO50="",CO50=0),"",ROUND(CR50/CO50,3))</f>
        <v>0</v>
      </c>
      <c r="CV50" s="196"/>
      <c r="CW50" s="80" t="str">
        <f t="shared" si="56"/>
        <v/>
      </c>
      <c r="CX50" s="85"/>
      <c r="CY50" s="86"/>
      <c r="CZ50" s="87"/>
      <c r="DA50" s="94"/>
      <c r="DB50" s="95"/>
      <c r="DC50" s="96"/>
      <c r="DD50" s="88">
        <f t="shared" ref="DD50:DD52" si="84">IF($O50="貸",CX50-DA50,IF($O50="借",-CX50+DA50,""))</f>
        <v>0</v>
      </c>
      <c r="DE50" s="89"/>
      <c r="DF50" s="90"/>
      <c r="DG50" s="195" t="str">
        <f t="shared" ref="DG50:DG52" si="85">IF(OR(DA50="",DA50=0),"",ROUND(DD50/DA50,3))</f>
        <v/>
      </c>
      <c r="DH50" s="196"/>
      <c r="DI50" s="80" t="str">
        <f t="shared" si="57"/>
        <v/>
      </c>
    </row>
    <row r="51" spans="4:113" ht="14.25" thickBot="1">
      <c r="D51" s="186"/>
      <c r="E51" s="18">
        <v>18</v>
      </c>
      <c r="F51" s="173" t="s">
        <v>135</v>
      </c>
      <c r="G51" s="305"/>
      <c r="H51" s="305"/>
      <c r="I51" s="305"/>
      <c r="J51" s="305"/>
      <c r="K51" s="305"/>
      <c r="L51" s="305"/>
      <c r="M51" s="305"/>
      <c r="N51" s="306"/>
      <c r="O51" s="25" t="s">
        <v>52</v>
      </c>
      <c r="P51" s="16" t="s">
        <v>45</v>
      </c>
      <c r="Q51" s="16" t="s">
        <v>46</v>
      </c>
      <c r="R51" s="85">
        <v>15</v>
      </c>
      <c r="S51" s="86"/>
      <c r="T51" s="87"/>
      <c r="U51" s="94">
        <f>'月次損益(発生)'!AG40</f>
        <v>16</v>
      </c>
      <c r="V51" s="95"/>
      <c r="W51" s="96"/>
      <c r="X51" s="88">
        <f t="shared" si="58"/>
        <v>1</v>
      </c>
      <c r="Y51" s="89"/>
      <c r="Z51" s="90"/>
      <c r="AA51" s="193">
        <f t="shared" si="59"/>
        <v>6.3E-2</v>
      </c>
      <c r="AB51" s="230"/>
      <c r="AC51" s="80" t="str">
        <f t="shared" si="51"/>
        <v>○</v>
      </c>
      <c r="AD51" s="85">
        <f t="shared" si="70"/>
        <v>15</v>
      </c>
      <c r="AE51" s="86"/>
      <c r="AF51" s="87"/>
      <c r="AG51" s="94">
        <f t="shared" si="71"/>
        <v>16</v>
      </c>
      <c r="AH51" s="95"/>
      <c r="AI51" s="96"/>
      <c r="AJ51" s="85">
        <f t="shared" si="72"/>
        <v>0</v>
      </c>
      <c r="AK51" s="86"/>
      <c r="AL51" s="87"/>
      <c r="AM51" s="94">
        <f t="shared" si="73"/>
        <v>0</v>
      </c>
      <c r="AN51" s="95"/>
      <c r="AO51" s="96"/>
      <c r="AP51" s="85"/>
      <c r="AQ51" s="86"/>
      <c r="AR51" s="87"/>
      <c r="AS51" s="94"/>
      <c r="AT51" s="95"/>
      <c r="AU51" s="96"/>
      <c r="AV51" s="88">
        <f t="shared" si="74"/>
        <v>0</v>
      </c>
      <c r="AW51" s="89"/>
      <c r="AX51" s="90"/>
      <c r="AY51" s="193" t="str">
        <f t="shared" si="75"/>
        <v/>
      </c>
      <c r="AZ51" s="230"/>
      <c r="BA51" s="80" t="str">
        <f t="shared" si="52"/>
        <v/>
      </c>
      <c r="BB51" s="85"/>
      <c r="BC51" s="86"/>
      <c r="BD51" s="87"/>
      <c r="BE51" s="94"/>
      <c r="BF51" s="95"/>
      <c r="BG51" s="96"/>
      <c r="BH51" s="88">
        <f t="shared" si="76"/>
        <v>0</v>
      </c>
      <c r="BI51" s="89"/>
      <c r="BJ51" s="90"/>
      <c r="BK51" s="195" t="str">
        <f t="shared" si="77"/>
        <v/>
      </c>
      <c r="BL51" s="196"/>
      <c r="BM51" s="80" t="str">
        <f t="shared" si="53"/>
        <v/>
      </c>
      <c r="BN51" s="85"/>
      <c r="BO51" s="86"/>
      <c r="BP51" s="87"/>
      <c r="BQ51" s="94"/>
      <c r="BR51" s="95"/>
      <c r="BS51" s="96"/>
      <c r="BT51" s="88">
        <f t="shared" si="78"/>
        <v>0</v>
      </c>
      <c r="BU51" s="89"/>
      <c r="BV51" s="90"/>
      <c r="BW51" s="195" t="str">
        <f t="shared" si="79"/>
        <v/>
      </c>
      <c r="BX51" s="196"/>
      <c r="BY51" s="80" t="str">
        <f t="shared" si="54"/>
        <v/>
      </c>
      <c r="BZ51" s="85">
        <v>15</v>
      </c>
      <c r="CA51" s="86"/>
      <c r="CB51" s="87"/>
      <c r="CC51" s="94">
        <v>16</v>
      </c>
      <c r="CD51" s="95"/>
      <c r="CE51" s="96"/>
      <c r="CF51" s="88">
        <f t="shared" si="80"/>
        <v>1</v>
      </c>
      <c r="CG51" s="89"/>
      <c r="CH51" s="90"/>
      <c r="CI51" s="195">
        <f t="shared" si="81"/>
        <v>6.3E-2</v>
      </c>
      <c r="CJ51" s="196"/>
      <c r="CK51" s="80" t="str">
        <f t="shared" si="55"/>
        <v>○</v>
      </c>
      <c r="CL51" s="85"/>
      <c r="CM51" s="86"/>
      <c r="CN51" s="87"/>
      <c r="CO51" s="94"/>
      <c r="CP51" s="95"/>
      <c r="CQ51" s="96"/>
      <c r="CR51" s="88">
        <f t="shared" si="82"/>
        <v>0</v>
      </c>
      <c r="CS51" s="89"/>
      <c r="CT51" s="90"/>
      <c r="CU51" s="195" t="str">
        <f t="shared" si="83"/>
        <v/>
      </c>
      <c r="CV51" s="196"/>
      <c r="CW51" s="80" t="str">
        <f t="shared" si="56"/>
        <v/>
      </c>
      <c r="CX51" s="85"/>
      <c r="CY51" s="86"/>
      <c r="CZ51" s="87"/>
      <c r="DA51" s="94"/>
      <c r="DB51" s="95"/>
      <c r="DC51" s="96"/>
      <c r="DD51" s="88">
        <f t="shared" si="84"/>
        <v>0</v>
      </c>
      <c r="DE51" s="89"/>
      <c r="DF51" s="90"/>
      <c r="DG51" s="195" t="str">
        <f t="shared" si="85"/>
        <v/>
      </c>
      <c r="DH51" s="196"/>
      <c r="DI51" s="80" t="str">
        <f t="shared" si="57"/>
        <v/>
      </c>
    </row>
    <row r="52" spans="4:113" ht="14.25" thickBot="1">
      <c r="D52" s="186"/>
      <c r="E52" s="18">
        <v>19</v>
      </c>
      <c r="F52" s="173" t="s">
        <v>25</v>
      </c>
      <c r="G52" s="305"/>
      <c r="H52" s="305"/>
      <c r="I52" s="305"/>
      <c r="J52" s="305"/>
      <c r="K52" s="305"/>
      <c r="L52" s="305"/>
      <c r="M52" s="305"/>
      <c r="N52" s="306"/>
      <c r="O52" s="25" t="s">
        <v>52</v>
      </c>
      <c r="P52" s="16" t="s">
        <v>45</v>
      </c>
      <c r="Q52" s="16" t="s">
        <v>46</v>
      </c>
      <c r="R52" s="85">
        <v>45</v>
      </c>
      <c r="S52" s="86"/>
      <c r="T52" s="87"/>
      <c r="U52" s="94">
        <f>'月次損益(発生)'!AG41</f>
        <v>43</v>
      </c>
      <c r="V52" s="95"/>
      <c r="W52" s="96"/>
      <c r="X52" s="88">
        <f t="shared" si="58"/>
        <v>-2</v>
      </c>
      <c r="Y52" s="89"/>
      <c r="Z52" s="90"/>
      <c r="AA52" s="193">
        <f t="shared" si="59"/>
        <v>-4.7E-2</v>
      </c>
      <c r="AB52" s="230"/>
      <c r="AC52" s="80" t="str">
        <f t="shared" si="51"/>
        <v/>
      </c>
      <c r="AD52" s="85">
        <f t="shared" si="70"/>
        <v>45</v>
      </c>
      <c r="AE52" s="86"/>
      <c r="AF52" s="87"/>
      <c r="AG52" s="94">
        <f t="shared" si="71"/>
        <v>43</v>
      </c>
      <c r="AH52" s="95"/>
      <c r="AI52" s="96"/>
      <c r="AJ52" s="85">
        <f t="shared" si="72"/>
        <v>0</v>
      </c>
      <c r="AK52" s="86"/>
      <c r="AL52" s="87"/>
      <c r="AM52" s="94">
        <f t="shared" si="73"/>
        <v>0</v>
      </c>
      <c r="AN52" s="95"/>
      <c r="AO52" s="96"/>
      <c r="AP52" s="85">
        <v>7</v>
      </c>
      <c r="AQ52" s="86"/>
      <c r="AR52" s="87"/>
      <c r="AS52" s="94">
        <v>8</v>
      </c>
      <c r="AT52" s="95"/>
      <c r="AU52" s="96"/>
      <c r="AV52" s="88">
        <f t="shared" si="74"/>
        <v>1</v>
      </c>
      <c r="AW52" s="89"/>
      <c r="AX52" s="90"/>
      <c r="AY52" s="193">
        <f t="shared" si="75"/>
        <v>0.125</v>
      </c>
      <c r="AZ52" s="230"/>
      <c r="BA52" s="80" t="str">
        <f t="shared" si="52"/>
        <v>○</v>
      </c>
      <c r="BB52" s="85">
        <v>8</v>
      </c>
      <c r="BC52" s="86"/>
      <c r="BD52" s="87"/>
      <c r="BE52" s="94">
        <v>7</v>
      </c>
      <c r="BF52" s="95"/>
      <c r="BG52" s="96"/>
      <c r="BH52" s="88">
        <f t="shared" si="76"/>
        <v>-1</v>
      </c>
      <c r="BI52" s="89"/>
      <c r="BJ52" s="90"/>
      <c r="BK52" s="195">
        <f t="shared" si="77"/>
        <v>-0.14299999999999999</v>
      </c>
      <c r="BL52" s="196"/>
      <c r="BM52" s="80" t="str">
        <f t="shared" si="53"/>
        <v>×</v>
      </c>
      <c r="BN52" s="85">
        <v>6</v>
      </c>
      <c r="BO52" s="86"/>
      <c r="BP52" s="87"/>
      <c r="BQ52" s="94">
        <v>5</v>
      </c>
      <c r="BR52" s="95"/>
      <c r="BS52" s="96"/>
      <c r="BT52" s="88">
        <f t="shared" si="78"/>
        <v>-1</v>
      </c>
      <c r="BU52" s="89"/>
      <c r="BV52" s="90"/>
      <c r="BW52" s="195">
        <f t="shared" si="79"/>
        <v>-0.2</v>
      </c>
      <c r="BX52" s="196"/>
      <c r="BY52" s="80" t="str">
        <f t="shared" si="54"/>
        <v>×</v>
      </c>
      <c r="BZ52" s="85">
        <v>18</v>
      </c>
      <c r="CA52" s="86"/>
      <c r="CB52" s="87"/>
      <c r="CC52" s="94">
        <v>19</v>
      </c>
      <c r="CD52" s="95"/>
      <c r="CE52" s="96"/>
      <c r="CF52" s="88">
        <f t="shared" si="80"/>
        <v>1</v>
      </c>
      <c r="CG52" s="89"/>
      <c r="CH52" s="90"/>
      <c r="CI52" s="195">
        <f t="shared" si="81"/>
        <v>5.2999999999999999E-2</v>
      </c>
      <c r="CJ52" s="196"/>
      <c r="CK52" s="80" t="str">
        <f t="shared" si="55"/>
        <v>○</v>
      </c>
      <c r="CL52" s="85">
        <v>6</v>
      </c>
      <c r="CM52" s="86"/>
      <c r="CN52" s="87"/>
      <c r="CO52" s="94">
        <v>4</v>
      </c>
      <c r="CP52" s="95"/>
      <c r="CQ52" s="96"/>
      <c r="CR52" s="88">
        <f t="shared" si="82"/>
        <v>-2</v>
      </c>
      <c r="CS52" s="89"/>
      <c r="CT52" s="90"/>
      <c r="CU52" s="195">
        <f t="shared" si="83"/>
        <v>-0.5</v>
      </c>
      <c r="CV52" s="196"/>
      <c r="CW52" s="80" t="str">
        <f t="shared" si="56"/>
        <v>×</v>
      </c>
      <c r="CX52" s="85"/>
      <c r="CY52" s="86"/>
      <c r="CZ52" s="87"/>
      <c r="DA52" s="94"/>
      <c r="DB52" s="95"/>
      <c r="DC52" s="96"/>
      <c r="DD52" s="88">
        <f t="shared" si="84"/>
        <v>0</v>
      </c>
      <c r="DE52" s="89"/>
      <c r="DF52" s="90"/>
      <c r="DG52" s="195" t="str">
        <f t="shared" si="85"/>
        <v/>
      </c>
      <c r="DH52" s="196"/>
      <c r="DI52" s="80" t="str">
        <f t="shared" si="57"/>
        <v/>
      </c>
    </row>
    <row r="53" spans="4:113" ht="14.25" thickBot="1">
      <c r="D53" s="186"/>
      <c r="E53" s="18">
        <v>20</v>
      </c>
      <c r="F53" s="117" t="s">
        <v>57</v>
      </c>
      <c r="G53" s="118"/>
      <c r="H53" s="118"/>
      <c r="I53" s="118"/>
      <c r="J53" s="118"/>
      <c r="K53" s="118"/>
      <c r="L53" s="118"/>
      <c r="M53" s="118"/>
      <c r="N53" s="119"/>
      <c r="O53" s="25" t="s">
        <v>52</v>
      </c>
      <c r="P53" s="16" t="s">
        <v>45</v>
      </c>
      <c r="Q53" s="16" t="s">
        <v>46</v>
      </c>
      <c r="R53" s="85">
        <f>SUM(R49:T52)+R43</f>
        <v>349</v>
      </c>
      <c r="S53" s="86"/>
      <c r="T53" s="87"/>
      <c r="U53" s="94">
        <f>'月次損益(発生)'!AG42</f>
        <v>356</v>
      </c>
      <c r="V53" s="95"/>
      <c r="W53" s="96"/>
      <c r="X53" s="88">
        <f t="shared" si="58"/>
        <v>7</v>
      </c>
      <c r="Y53" s="89"/>
      <c r="Z53" s="90"/>
      <c r="AA53" s="193">
        <f t="shared" si="59"/>
        <v>0.02</v>
      </c>
      <c r="AB53" s="230"/>
      <c r="AC53" s="80" t="str">
        <f t="shared" si="51"/>
        <v/>
      </c>
      <c r="AD53" s="85">
        <f>SUM(AD49:AF52)+AD43</f>
        <v>349</v>
      </c>
      <c r="AE53" s="86"/>
      <c r="AF53" s="87"/>
      <c r="AG53" s="94">
        <f t="shared" ref="AG53" si="86">SUM(AG49:AI52)+AG43</f>
        <v>356</v>
      </c>
      <c r="AH53" s="95"/>
      <c r="AI53" s="96"/>
      <c r="AJ53" s="85">
        <f t="shared" ref="AJ53" si="87">SUM(AJ49:AL52)+AJ43</f>
        <v>0</v>
      </c>
      <c r="AK53" s="86"/>
      <c r="AL53" s="87"/>
      <c r="AM53" s="94">
        <f t="shared" ref="AM53" si="88">SUM(AM49:AO52)+AM43</f>
        <v>0</v>
      </c>
      <c r="AN53" s="95"/>
      <c r="AO53" s="96"/>
      <c r="AP53" s="85">
        <f t="shared" ref="AP53" si="89">SUM(AP49:AR52)+AP43</f>
        <v>71</v>
      </c>
      <c r="AQ53" s="86"/>
      <c r="AR53" s="87"/>
      <c r="AS53" s="94">
        <f t="shared" ref="AS53" si="90">SUM(AS49:AU52)+AS43</f>
        <v>71</v>
      </c>
      <c r="AT53" s="95"/>
      <c r="AU53" s="96"/>
      <c r="AV53" s="88">
        <f t="shared" ref="AV53:AV56" si="91">IF($O53="貸",AP53-AS53,IF($O53="借",-AP53+AS53,""))</f>
        <v>0</v>
      </c>
      <c r="AW53" s="89"/>
      <c r="AX53" s="90"/>
      <c r="AY53" s="193">
        <f t="shared" ref="AY53" si="92">IF(OR(AS53="",AS53=0),"",ROUND(AV53/AS53,3))</f>
        <v>0</v>
      </c>
      <c r="AZ53" s="230"/>
      <c r="BA53" s="80" t="str">
        <f t="shared" si="52"/>
        <v/>
      </c>
      <c r="BB53" s="85">
        <f t="shared" ref="BB53" si="93">SUM(BB49:BD52)+BB43</f>
        <v>66</v>
      </c>
      <c r="BC53" s="86"/>
      <c r="BD53" s="87"/>
      <c r="BE53" s="94">
        <f t="shared" ref="BE53" si="94">SUM(BE49:BG52)+BE43</f>
        <v>58</v>
      </c>
      <c r="BF53" s="95"/>
      <c r="BG53" s="96"/>
      <c r="BH53" s="88">
        <f t="shared" ref="BH53:BH56" si="95">IF($O53="貸",BB53-BE53,IF($O53="借",-BB53+BE53,""))</f>
        <v>-8</v>
      </c>
      <c r="BI53" s="89"/>
      <c r="BJ53" s="90"/>
      <c r="BK53" s="195">
        <f t="shared" ref="BK53" si="96">IF(OR(BE53="",BE53=0),"",ROUND(BH53/BE53,3))</f>
        <v>-0.13800000000000001</v>
      </c>
      <c r="BL53" s="196"/>
      <c r="BM53" s="80" t="str">
        <f t="shared" si="53"/>
        <v>×</v>
      </c>
      <c r="BN53" s="85">
        <f t="shared" ref="BN53" si="97">SUM(BN49:BP52)+BN43</f>
        <v>53</v>
      </c>
      <c r="BO53" s="86"/>
      <c r="BP53" s="87"/>
      <c r="BQ53" s="94">
        <f t="shared" ref="BQ53" si="98">SUM(BQ49:BS52)+BQ43</f>
        <v>53</v>
      </c>
      <c r="BR53" s="95"/>
      <c r="BS53" s="96"/>
      <c r="BT53" s="88">
        <f t="shared" ref="BT53:BT56" si="99">IF($O53="貸",BN53-BQ53,IF($O53="借",-BN53+BQ53,""))</f>
        <v>0</v>
      </c>
      <c r="BU53" s="89"/>
      <c r="BV53" s="90"/>
      <c r="BW53" s="195">
        <f t="shared" ref="BW53" si="100">IF(OR(BQ53="",BQ53=0),"",ROUND(BT53/BQ53,3))</f>
        <v>0</v>
      </c>
      <c r="BX53" s="196"/>
      <c r="BY53" s="80" t="str">
        <f t="shared" si="54"/>
        <v/>
      </c>
      <c r="BZ53" s="85">
        <f t="shared" ref="BZ53" si="101">SUM(BZ49:CB52)+BZ43</f>
        <v>102</v>
      </c>
      <c r="CA53" s="86"/>
      <c r="CB53" s="87"/>
      <c r="CC53" s="94">
        <f t="shared" ref="CC53" si="102">SUM(CC49:CE52)+CC43</f>
        <v>109</v>
      </c>
      <c r="CD53" s="95"/>
      <c r="CE53" s="96"/>
      <c r="CF53" s="88">
        <f t="shared" ref="CF53:CF56" si="103">IF($O53="貸",BZ53-CC53,IF($O53="借",-BZ53+CC53,""))</f>
        <v>7</v>
      </c>
      <c r="CG53" s="89"/>
      <c r="CH53" s="90"/>
      <c r="CI53" s="195">
        <f t="shared" ref="CI53" si="104">IF(OR(CC53="",CC53=0),"",ROUND(CF53/CC53,3))</f>
        <v>6.4000000000000001E-2</v>
      </c>
      <c r="CJ53" s="196"/>
      <c r="CK53" s="80" t="str">
        <f t="shared" si="55"/>
        <v>○</v>
      </c>
      <c r="CL53" s="85">
        <f t="shared" ref="CL53" si="105">SUM(CL49:CN52)+CL43</f>
        <v>57</v>
      </c>
      <c r="CM53" s="86"/>
      <c r="CN53" s="87"/>
      <c r="CO53" s="94">
        <f t="shared" ref="CO53" si="106">SUM(CO49:CQ52)+CO43</f>
        <v>65</v>
      </c>
      <c r="CP53" s="95"/>
      <c r="CQ53" s="96"/>
      <c r="CR53" s="88">
        <f t="shared" ref="CR53:CR56" si="107">IF($O53="貸",CL53-CO53,IF($O53="借",-CL53+CO53,""))</f>
        <v>8</v>
      </c>
      <c r="CS53" s="89"/>
      <c r="CT53" s="90"/>
      <c r="CU53" s="195">
        <f t="shared" ref="CU53" si="108">IF(OR(CO53="",CO53=0),"",ROUND(CR53/CO53,3))</f>
        <v>0.123</v>
      </c>
      <c r="CV53" s="196"/>
      <c r="CW53" s="80" t="str">
        <f t="shared" si="56"/>
        <v>○</v>
      </c>
      <c r="CX53" s="85">
        <f t="shared" ref="CX53" si="109">SUM(CX49:CZ52)+CX43</f>
        <v>0</v>
      </c>
      <c r="CY53" s="86"/>
      <c r="CZ53" s="87"/>
      <c r="DA53" s="94">
        <f t="shared" ref="DA53" si="110">SUM(DA49:DC52)+DA43</f>
        <v>0</v>
      </c>
      <c r="DB53" s="95"/>
      <c r="DC53" s="96"/>
      <c r="DD53" s="88">
        <f t="shared" ref="DD53:DD56" si="111">IF($O53="貸",CX53-DA53,IF($O53="借",-CX53+DA53,""))</f>
        <v>0</v>
      </c>
      <c r="DE53" s="89"/>
      <c r="DF53" s="90"/>
      <c r="DG53" s="195" t="str">
        <f t="shared" ref="DG53" si="112">IF(OR(DA53="",DA53=0),"",ROUND(DD53/DA53,3))</f>
        <v/>
      </c>
      <c r="DH53" s="196"/>
      <c r="DI53" s="80" t="str">
        <f t="shared" si="57"/>
        <v/>
      </c>
    </row>
    <row r="54" spans="4:113" ht="14.25" thickBot="1">
      <c r="D54" s="186"/>
      <c r="E54" s="18">
        <v>21</v>
      </c>
      <c r="F54" s="162" t="s">
        <v>171</v>
      </c>
      <c r="G54" s="286"/>
      <c r="H54" s="286"/>
      <c r="I54" s="286"/>
      <c r="J54" s="286"/>
      <c r="K54" s="286"/>
      <c r="L54" s="286"/>
      <c r="M54" s="286"/>
      <c r="N54" s="287"/>
      <c r="O54" s="25" t="s">
        <v>51</v>
      </c>
      <c r="P54" s="16" t="s">
        <v>45</v>
      </c>
      <c r="Q54" s="16" t="s">
        <v>46</v>
      </c>
      <c r="R54" s="85">
        <f>+R36-R53</f>
        <v>231</v>
      </c>
      <c r="S54" s="86"/>
      <c r="T54" s="87"/>
      <c r="U54" s="94">
        <f>+U36-U53</f>
        <v>444</v>
      </c>
      <c r="V54" s="95"/>
      <c r="W54" s="96"/>
      <c r="X54" s="88">
        <f t="shared" si="58"/>
        <v>-213</v>
      </c>
      <c r="Y54" s="89"/>
      <c r="Z54" s="90"/>
      <c r="AA54" s="193">
        <f t="shared" si="59"/>
        <v>-0.48</v>
      </c>
      <c r="AB54" s="230"/>
      <c r="AC54" s="80" t="str">
        <f t="shared" si="51"/>
        <v>×</v>
      </c>
      <c r="AD54" s="85">
        <f>+AD36-AD53</f>
        <v>231</v>
      </c>
      <c r="AE54" s="86"/>
      <c r="AF54" s="87"/>
      <c r="AG54" s="94">
        <f t="shared" ref="AG54" si="113">+AG36-AG53</f>
        <v>444</v>
      </c>
      <c r="AH54" s="95"/>
      <c r="AI54" s="96"/>
      <c r="AJ54" s="85">
        <f t="shared" ref="AJ54" si="114">+AJ36-AJ53</f>
        <v>0</v>
      </c>
      <c r="AK54" s="86"/>
      <c r="AL54" s="87"/>
      <c r="AM54" s="94">
        <f t="shared" ref="AM54" si="115">+AM36-AM53</f>
        <v>0</v>
      </c>
      <c r="AN54" s="95"/>
      <c r="AO54" s="96"/>
      <c r="AP54" s="85">
        <f>+AP36-AP53</f>
        <v>20</v>
      </c>
      <c r="AQ54" s="86"/>
      <c r="AR54" s="87"/>
      <c r="AS54" s="94">
        <f>+AS36-AS53</f>
        <v>61</v>
      </c>
      <c r="AT54" s="95"/>
      <c r="AU54" s="96"/>
      <c r="AV54" s="88">
        <f t="shared" si="91"/>
        <v>-41</v>
      </c>
      <c r="AW54" s="89"/>
      <c r="AX54" s="90"/>
      <c r="AY54" s="193">
        <f t="shared" ref="AY54" si="116">IF(OR(AS54="",AS54=0),ROUND(AV54/100,3),ROUND(AV54/AS54,3))</f>
        <v>-0.67200000000000004</v>
      </c>
      <c r="AZ54" s="230"/>
      <c r="BA54" s="80" t="str">
        <f t="shared" si="52"/>
        <v>×</v>
      </c>
      <c r="BB54" s="85">
        <f>+BB36-BB53</f>
        <v>84</v>
      </c>
      <c r="BC54" s="86"/>
      <c r="BD54" s="87"/>
      <c r="BE54" s="94">
        <f>+BE36-BE53</f>
        <v>164</v>
      </c>
      <c r="BF54" s="95"/>
      <c r="BG54" s="96"/>
      <c r="BH54" s="88">
        <f t="shared" si="95"/>
        <v>-80</v>
      </c>
      <c r="BI54" s="89"/>
      <c r="BJ54" s="90"/>
      <c r="BK54" s="195">
        <f t="shared" ref="BK54" si="117">IF(OR(BE54="",BE54=0),ROUND(BH54/100,3),ROUND(BH54/BE54,3))</f>
        <v>-0.48799999999999999</v>
      </c>
      <c r="BL54" s="196"/>
      <c r="BM54" s="80" t="str">
        <f t="shared" si="53"/>
        <v>×</v>
      </c>
      <c r="BN54" s="85">
        <f>+BN36-BN53</f>
        <v>160</v>
      </c>
      <c r="BO54" s="86"/>
      <c r="BP54" s="87"/>
      <c r="BQ54" s="94">
        <f>+BQ36-BQ53</f>
        <v>203</v>
      </c>
      <c r="BR54" s="95"/>
      <c r="BS54" s="96"/>
      <c r="BT54" s="88">
        <f t="shared" si="99"/>
        <v>-43</v>
      </c>
      <c r="BU54" s="89"/>
      <c r="BV54" s="90"/>
      <c r="BW54" s="195">
        <f t="shared" ref="BW54" si="118">IF(OR(BQ54="",BQ54=0),ROUND(BT54/100,3),ROUND(BT54/BQ54,3))</f>
        <v>-0.21199999999999999</v>
      </c>
      <c r="BX54" s="196"/>
      <c r="BY54" s="80" t="str">
        <f t="shared" si="54"/>
        <v>×</v>
      </c>
      <c r="BZ54" s="85">
        <f>+BZ36-BZ53</f>
        <v>24</v>
      </c>
      <c r="CA54" s="86"/>
      <c r="CB54" s="87"/>
      <c r="CC54" s="94">
        <f>+CC36-CC53</f>
        <v>81</v>
      </c>
      <c r="CD54" s="95"/>
      <c r="CE54" s="96"/>
      <c r="CF54" s="88">
        <f t="shared" si="103"/>
        <v>-57</v>
      </c>
      <c r="CG54" s="89"/>
      <c r="CH54" s="90"/>
      <c r="CI54" s="195">
        <f t="shared" ref="CI54" si="119">IF(OR(CC54="",CC54=0),ROUND(CF54/100,3),ROUND(CF54/CC54,3))</f>
        <v>-0.70399999999999996</v>
      </c>
      <c r="CJ54" s="196"/>
      <c r="CK54" s="80" t="str">
        <f t="shared" si="55"/>
        <v>×</v>
      </c>
      <c r="CL54" s="85">
        <f>+CL36-CL53</f>
        <v>-57</v>
      </c>
      <c r="CM54" s="86"/>
      <c r="CN54" s="87"/>
      <c r="CO54" s="94">
        <f>+CO36-CO53</f>
        <v>-65</v>
      </c>
      <c r="CP54" s="95"/>
      <c r="CQ54" s="96"/>
      <c r="CR54" s="88">
        <f t="shared" si="107"/>
        <v>8</v>
      </c>
      <c r="CS54" s="89"/>
      <c r="CT54" s="90"/>
      <c r="CU54" s="195">
        <f t="shared" ref="CU54" si="120">IF(OR(CO54="",CO54=0),ROUND(CR54/100,3),ROUND(CR54/CO54,3))</f>
        <v>-0.123</v>
      </c>
      <c r="CV54" s="196"/>
      <c r="CW54" s="80" t="str">
        <f t="shared" si="56"/>
        <v>×</v>
      </c>
      <c r="CX54" s="85">
        <f>+CX36-CX53</f>
        <v>0</v>
      </c>
      <c r="CY54" s="86"/>
      <c r="CZ54" s="87"/>
      <c r="DA54" s="94">
        <f>+DA36-DA53</f>
        <v>0</v>
      </c>
      <c r="DB54" s="95"/>
      <c r="DC54" s="96"/>
      <c r="DD54" s="88">
        <f t="shared" si="111"/>
        <v>0</v>
      </c>
      <c r="DE54" s="89"/>
      <c r="DF54" s="90"/>
      <c r="DG54" s="195">
        <f t="shared" ref="DG54" si="121">IF(OR(DA54="",DA54=0),ROUND(DD54/100,3),ROUND(DD54/DA54,3))</f>
        <v>0</v>
      </c>
      <c r="DH54" s="196"/>
      <c r="DI54" s="80" t="str">
        <f t="shared" si="57"/>
        <v/>
      </c>
    </row>
    <row r="55" spans="4:113" ht="14.25" thickBot="1">
      <c r="D55" s="186"/>
      <c r="E55" s="18">
        <v>22</v>
      </c>
      <c r="F55" s="173" t="s">
        <v>26</v>
      </c>
      <c r="G55" s="305"/>
      <c r="H55" s="305"/>
      <c r="I55" s="305"/>
      <c r="J55" s="305"/>
      <c r="K55" s="305"/>
      <c r="L55" s="305"/>
      <c r="M55" s="305"/>
      <c r="N55" s="306"/>
      <c r="O55" s="25" t="s">
        <v>52</v>
      </c>
      <c r="P55" s="16" t="s">
        <v>45</v>
      </c>
      <c r="Q55" s="16" t="s">
        <v>46</v>
      </c>
      <c r="R55" s="85">
        <v>30</v>
      </c>
      <c r="S55" s="86"/>
      <c r="T55" s="87"/>
      <c r="U55" s="94">
        <f>'月次損益(発生)'!AG44</f>
        <v>31</v>
      </c>
      <c r="V55" s="95"/>
      <c r="W55" s="96"/>
      <c r="X55" s="88">
        <f t="shared" si="58"/>
        <v>1</v>
      </c>
      <c r="Y55" s="89"/>
      <c r="Z55" s="90"/>
      <c r="AA55" s="193">
        <f t="shared" si="59"/>
        <v>3.2000000000000001E-2</v>
      </c>
      <c r="AB55" s="230"/>
      <c r="AC55" s="80" t="str">
        <f t="shared" si="51"/>
        <v/>
      </c>
      <c r="AD55" s="85">
        <f t="shared" ref="AD55" si="122">+AP55+BB55+BN55+BZ55+CL55+CX55</f>
        <v>30</v>
      </c>
      <c r="AE55" s="86"/>
      <c r="AF55" s="87"/>
      <c r="AG55" s="94">
        <f t="shared" ref="AG55" si="123">+AS55+BE55+BQ55+CC55+CO55+DA55</f>
        <v>31</v>
      </c>
      <c r="AH55" s="95"/>
      <c r="AI55" s="96"/>
      <c r="AJ55" s="85">
        <f t="shared" ref="AJ55" si="124">+R55-AD55</f>
        <v>0</v>
      </c>
      <c r="AK55" s="86"/>
      <c r="AL55" s="87"/>
      <c r="AM55" s="94">
        <f t="shared" ref="AM55" si="125">+U55-AG55</f>
        <v>0</v>
      </c>
      <c r="AN55" s="95"/>
      <c r="AO55" s="96"/>
      <c r="AP55" s="85">
        <v>1</v>
      </c>
      <c r="AQ55" s="86"/>
      <c r="AR55" s="87"/>
      <c r="AS55" s="94">
        <v>1</v>
      </c>
      <c r="AT55" s="95"/>
      <c r="AU55" s="96"/>
      <c r="AV55" s="88">
        <f t="shared" si="91"/>
        <v>0</v>
      </c>
      <c r="AW55" s="89"/>
      <c r="AX55" s="90"/>
      <c r="AY55" s="193">
        <f t="shared" ref="AY55" si="126">IF(OR(AS55="",AS55=0),"",ROUND(AV55/AS55,3))</f>
        <v>0</v>
      </c>
      <c r="AZ55" s="230"/>
      <c r="BA55" s="80" t="str">
        <f t="shared" si="52"/>
        <v/>
      </c>
      <c r="BB55" s="85">
        <v>2</v>
      </c>
      <c r="BC55" s="86"/>
      <c r="BD55" s="87"/>
      <c r="BE55" s="94">
        <v>2</v>
      </c>
      <c r="BF55" s="95"/>
      <c r="BG55" s="96"/>
      <c r="BH55" s="88">
        <f t="shared" si="95"/>
        <v>0</v>
      </c>
      <c r="BI55" s="89"/>
      <c r="BJ55" s="90"/>
      <c r="BK55" s="195">
        <f t="shared" ref="BK55" si="127">IF(OR(BE55="",BE55=0),"",ROUND(BH55/BE55,3))</f>
        <v>0</v>
      </c>
      <c r="BL55" s="196"/>
      <c r="BM55" s="80" t="str">
        <f t="shared" si="53"/>
        <v/>
      </c>
      <c r="BN55" s="85">
        <v>3</v>
      </c>
      <c r="BO55" s="86"/>
      <c r="BP55" s="87"/>
      <c r="BQ55" s="94">
        <v>3</v>
      </c>
      <c r="BR55" s="95"/>
      <c r="BS55" s="96"/>
      <c r="BT55" s="88">
        <f t="shared" si="99"/>
        <v>0</v>
      </c>
      <c r="BU55" s="89"/>
      <c r="BV55" s="90"/>
      <c r="BW55" s="195">
        <f t="shared" ref="BW55" si="128">IF(OR(BQ55="",BQ55=0),"",ROUND(BT55/BQ55,3))</f>
        <v>0</v>
      </c>
      <c r="BX55" s="196"/>
      <c r="BY55" s="80" t="str">
        <f t="shared" si="54"/>
        <v/>
      </c>
      <c r="BZ55" s="85">
        <v>16</v>
      </c>
      <c r="CA55" s="86"/>
      <c r="CB55" s="87"/>
      <c r="CC55" s="94">
        <v>17</v>
      </c>
      <c r="CD55" s="95"/>
      <c r="CE55" s="96"/>
      <c r="CF55" s="88">
        <f t="shared" si="103"/>
        <v>1</v>
      </c>
      <c r="CG55" s="89"/>
      <c r="CH55" s="90"/>
      <c r="CI55" s="195">
        <f t="shared" ref="CI55" si="129">IF(OR(CC55="",CC55=0),"",ROUND(CF55/CC55,3))</f>
        <v>5.8999999999999997E-2</v>
      </c>
      <c r="CJ55" s="196"/>
      <c r="CK55" s="80" t="str">
        <f t="shared" si="55"/>
        <v>○</v>
      </c>
      <c r="CL55" s="85">
        <v>8</v>
      </c>
      <c r="CM55" s="86"/>
      <c r="CN55" s="87"/>
      <c r="CO55" s="94">
        <v>8</v>
      </c>
      <c r="CP55" s="95"/>
      <c r="CQ55" s="96"/>
      <c r="CR55" s="88">
        <f t="shared" si="107"/>
        <v>0</v>
      </c>
      <c r="CS55" s="89"/>
      <c r="CT55" s="90"/>
      <c r="CU55" s="195">
        <f t="shared" ref="CU55" si="130">IF(OR(CO55="",CO55=0),"",ROUND(CR55/CO55,3))</f>
        <v>0</v>
      </c>
      <c r="CV55" s="196"/>
      <c r="CW55" s="80" t="str">
        <f t="shared" si="56"/>
        <v/>
      </c>
      <c r="CX55" s="85"/>
      <c r="CY55" s="86"/>
      <c r="CZ55" s="87"/>
      <c r="DA55" s="94"/>
      <c r="DB55" s="95"/>
      <c r="DC55" s="96"/>
      <c r="DD55" s="88">
        <f t="shared" si="111"/>
        <v>0</v>
      </c>
      <c r="DE55" s="89"/>
      <c r="DF55" s="90"/>
      <c r="DG55" s="195" t="str">
        <f t="shared" ref="DG55" si="131">IF(OR(DA55="",DA55=0),"",ROUND(DD55/DA55,3))</f>
        <v/>
      </c>
      <c r="DH55" s="196"/>
      <c r="DI55" s="80" t="str">
        <f t="shared" si="57"/>
        <v/>
      </c>
    </row>
    <row r="56" spans="4:113" ht="19.5" thickBot="1">
      <c r="D56" s="186"/>
      <c r="E56" s="18">
        <v>23</v>
      </c>
      <c r="F56" s="299" t="s">
        <v>134</v>
      </c>
      <c r="G56" s="269"/>
      <c r="H56" s="269"/>
      <c r="I56" s="269"/>
      <c r="J56" s="269"/>
      <c r="K56" s="269"/>
      <c r="L56" s="269"/>
      <c r="M56" s="269"/>
      <c r="N56" s="270"/>
      <c r="O56" s="25" t="s">
        <v>51</v>
      </c>
      <c r="P56" s="16" t="s">
        <v>45</v>
      </c>
      <c r="Q56" s="16" t="s">
        <v>46</v>
      </c>
      <c r="R56" s="85">
        <f>+R54-R55</f>
        <v>201</v>
      </c>
      <c r="S56" s="86"/>
      <c r="T56" s="87"/>
      <c r="U56" s="94">
        <f>+U54-U55</f>
        <v>413</v>
      </c>
      <c r="V56" s="95"/>
      <c r="W56" s="96"/>
      <c r="X56" s="88">
        <f t="shared" si="58"/>
        <v>-212</v>
      </c>
      <c r="Y56" s="89"/>
      <c r="Z56" s="90"/>
      <c r="AA56" s="193">
        <f t="shared" si="59"/>
        <v>-0.51300000000000001</v>
      </c>
      <c r="AB56" s="230"/>
      <c r="AC56" s="80" t="str">
        <f t="shared" si="51"/>
        <v>×</v>
      </c>
      <c r="AD56" s="85">
        <f t="shared" ref="AD56" si="132">+AD54-AD55</f>
        <v>201</v>
      </c>
      <c r="AE56" s="86"/>
      <c r="AF56" s="87"/>
      <c r="AG56" s="94">
        <f t="shared" ref="AG56" si="133">+AG54-AG55</f>
        <v>413</v>
      </c>
      <c r="AH56" s="95"/>
      <c r="AI56" s="96"/>
      <c r="AJ56" s="85">
        <f t="shared" ref="AJ56" si="134">+AJ54-AJ55</f>
        <v>0</v>
      </c>
      <c r="AK56" s="86"/>
      <c r="AL56" s="87"/>
      <c r="AM56" s="94">
        <f t="shared" ref="AM56" si="135">+AM54-AM55</f>
        <v>0</v>
      </c>
      <c r="AN56" s="95"/>
      <c r="AO56" s="96"/>
      <c r="AP56" s="85">
        <f>+AP54-AP55</f>
        <v>19</v>
      </c>
      <c r="AQ56" s="86"/>
      <c r="AR56" s="87"/>
      <c r="AS56" s="94">
        <f>+AS54-AS55</f>
        <v>60</v>
      </c>
      <c r="AT56" s="95"/>
      <c r="AU56" s="96"/>
      <c r="AV56" s="88">
        <f t="shared" si="91"/>
        <v>-41</v>
      </c>
      <c r="AW56" s="89"/>
      <c r="AX56" s="90"/>
      <c r="AY56" s="193">
        <f t="shared" ref="AY56" si="136">IF(OR(AS56="",AS56=0),ROUND(AV56/100,3),ROUND(AV56/AS56,3))</f>
        <v>-0.68300000000000005</v>
      </c>
      <c r="AZ56" s="230"/>
      <c r="BA56" s="80" t="str">
        <f t="shared" si="52"/>
        <v>×</v>
      </c>
      <c r="BB56" s="85">
        <f>+BB54-BB55</f>
        <v>82</v>
      </c>
      <c r="BC56" s="86"/>
      <c r="BD56" s="87"/>
      <c r="BE56" s="94">
        <f>+BE54-BE55</f>
        <v>162</v>
      </c>
      <c r="BF56" s="95"/>
      <c r="BG56" s="96"/>
      <c r="BH56" s="88">
        <f t="shared" si="95"/>
        <v>-80</v>
      </c>
      <c r="BI56" s="89"/>
      <c r="BJ56" s="90"/>
      <c r="BK56" s="193">
        <f t="shared" ref="BK56" si="137">IF(OR(BE56="",BE56=0),ROUND(BH56/100,3),ROUND(BH56/BE56,3))</f>
        <v>-0.49399999999999999</v>
      </c>
      <c r="BL56" s="230"/>
      <c r="BM56" s="80" t="str">
        <f t="shared" si="53"/>
        <v>×</v>
      </c>
      <c r="BN56" s="85">
        <f>+BN54-BN55</f>
        <v>157</v>
      </c>
      <c r="BO56" s="86"/>
      <c r="BP56" s="87"/>
      <c r="BQ56" s="94">
        <f>+BQ54-BQ55</f>
        <v>200</v>
      </c>
      <c r="BR56" s="95"/>
      <c r="BS56" s="96"/>
      <c r="BT56" s="88">
        <f t="shared" si="99"/>
        <v>-43</v>
      </c>
      <c r="BU56" s="89"/>
      <c r="BV56" s="90"/>
      <c r="BW56" s="193">
        <f t="shared" ref="BW56" si="138">IF(OR(BQ56="",BQ56=0),ROUND(BT56/100,3),ROUND(BT56/BQ56,3))</f>
        <v>-0.215</v>
      </c>
      <c r="BX56" s="230"/>
      <c r="BY56" s="80" t="str">
        <f t="shared" si="54"/>
        <v>×</v>
      </c>
      <c r="BZ56" s="85">
        <f>+BZ54-BZ55</f>
        <v>8</v>
      </c>
      <c r="CA56" s="86"/>
      <c r="CB56" s="87"/>
      <c r="CC56" s="94">
        <f>+CC54-CC55</f>
        <v>64</v>
      </c>
      <c r="CD56" s="95"/>
      <c r="CE56" s="96"/>
      <c r="CF56" s="88">
        <f t="shared" si="103"/>
        <v>-56</v>
      </c>
      <c r="CG56" s="89"/>
      <c r="CH56" s="90"/>
      <c r="CI56" s="193">
        <f t="shared" ref="CI56" si="139">IF(OR(CC56="",CC56=0),ROUND(CF56/100,3),ROUND(CF56/CC56,3))</f>
        <v>-0.875</v>
      </c>
      <c r="CJ56" s="230"/>
      <c r="CK56" s="80" t="str">
        <f t="shared" si="55"/>
        <v>×</v>
      </c>
      <c r="CL56" s="85">
        <f>+CL54-CL55</f>
        <v>-65</v>
      </c>
      <c r="CM56" s="86"/>
      <c r="CN56" s="87"/>
      <c r="CO56" s="94">
        <f>+CO54-CO55</f>
        <v>-73</v>
      </c>
      <c r="CP56" s="95"/>
      <c r="CQ56" s="96"/>
      <c r="CR56" s="88">
        <f t="shared" si="107"/>
        <v>8</v>
      </c>
      <c r="CS56" s="89"/>
      <c r="CT56" s="90"/>
      <c r="CU56" s="195">
        <f t="shared" ref="CU56" si="140">IF(OR(CO56="",CO56=0),ROUND(CR56/100,3),ROUND(CR56/CO56,3))</f>
        <v>-0.11</v>
      </c>
      <c r="CV56" s="196"/>
      <c r="CW56" s="80" t="str">
        <f t="shared" si="56"/>
        <v>×</v>
      </c>
      <c r="CX56" s="85">
        <f>+CX54-CX55</f>
        <v>0</v>
      </c>
      <c r="CY56" s="86"/>
      <c r="CZ56" s="87"/>
      <c r="DA56" s="94">
        <f>+DA54-DA55</f>
        <v>0</v>
      </c>
      <c r="DB56" s="95"/>
      <c r="DC56" s="96"/>
      <c r="DD56" s="88">
        <f t="shared" si="111"/>
        <v>0</v>
      </c>
      <c r="DE56" s="89"/>
      <c r="DF56" s="90"/>
      <c r="DG56" s="195">
        <f t="shared" ref="DG56" si="141">IF(OR(DA56="",DA56=0),ROUND(DD56/100,3),ROUND(DD56/DA56,3))</f>
        <v>0</v>
      </c>
      <c r="DH56" s="196"/>
      <c r="DI56" s="80" t="str">
        <f t="shared" si="57"/>
        <v/>
      </c>
    </row>
    <row r="57" spans="4:113" ht="19.5" thickBot="1">
      <c r="D57" s="186"/>
      <c r="E57" s="18">
        <v>24</v>
      </c>
      <c r="F57" s="299" t="s">
        <v>48</v>
      </c>
      <c r="G57" s="269"/>
      <c r="H57" s="269"/>
      <c r="I57" s="269"/>
      <c r="J57" s="269"/>
      <c r="K57" s="269"/>
      <c r="L57" s="269"/>
      <c r="M57" s="269"/>
      <c r="N57" s="270"/>
      <c r="O57" s="25" t="s">
        <v>51</v>
      </c>
      <c r="Q57" s="16" t="s">
        <v>47</v>
      </c>
      <c r="R57" s="62"/>
      <c r="S57" s="231">
        <f>IF(OR(R$27=0,R$27=""),"",ROUND(R56/R$27,3))</f>
        <v>0.20499999999999999</v>
      </c>
      <c r="T57" s="232"/>
      <c r="U57" s="64"/>
      <c r="V57" s="191">
        <f>IF(OR(U$27=0,U$27=""),"",ROUND(U56/U$27,3))</f>
        <v>0.375</v>
      </c>
      <c r="W57" s="192"/>
      <c r="X57" s="61"/>
      <c r="Y57" s="195">
        <f>IF($O57="貸",S57-V57,IF($O57="借",V57-S57,""))</f>
        <v>-0.17</v>
      </c>
      <c r="Z57" s="196"/>
      <c r="AA57" s="61"/>
      <c r="AB57" s="61"/>
      <c r="AC57" s="81" t="str">
        <f>IF(Y57="","",IF(Y57&lt;=ROUND(-$DG$12/100,3),"×",IF(Y57&gt;=ROUND($DG$12/100,3),"○","")))</f>
        <v>×</v>
      </c>
      <c r="AD57" s="62"/>
      <c r="AE57" s="62"/>
      <c r="AF57" s="62"/>
      <c r="AG57" s="64"/>
      <c r="AH57" s="64"/>
      <c r="AI57" s="64"/>
      <c r="AJ57" s="62"/>
      <c r="AK57" s="62"/>
      <c r="AL57" s="62"/>
      <c r="AM57" s="64"/>
      <c r="AN57" s="64"/>
      <c r="AO57" s="64"/>
      <c r="AP57" s="62"/>
      <c r="AQ57" s="231">
        <f>IF(OR(AP$27=0,AP$27=""),"",ROUND(AP56/AP$27,3))</f>
        <v>6.2E-2</v>
      </c>
      <c r="AR57" s="232"/>
      <c r="AS57" s="64"/>
      <c r="AT57" s="191">
        <f>IF(OR(AS$27=0,AS$27=""),"",ROUND(AS56/AS$27,3))</f>
        <v>0.18099999999999999</v>
      </c>
      <c r="AU57" s="192"/>
      <c r="AV57" s="61"/>
      <c r="AW57" s="193">
        <f>IF($O57="貸",AQ57-AT57,IF($O57="借",AT57-AQ57,""))</f>
        <v>-0.11899999999999999</v>
      </c>
      <c r="AX57" s="230"/>
      <c r="AY57" s="61"/>
      <c r="AZ57" s="61"/>
      <c r="BA57" s="81" t="str">
        <f>IF(AW57="","",IF(AW57&lt;=ROUND(-$DG$12/100,3),"×",IF(AW57&gt;=ROUND($DG$12/100,3),"○","")))</f>
        <v>×</v>
      </c>
      <c r="BB57" s="62"/>
      <c r="BC57" s="231">
        <f>IF(OR(BB$27=0,BB$27=""),"",ROUND(BB56/BB$27,3))</f>
        <v>0.24299999999999999</v>
      </c>
      <c r="BD57" s="232"/>
      <c r="BE57" s="64"/>
      <c r="BF57" s="191">
        <f>IF(OR(BE$27=0,BE$27=""),"",ROUND(BE56/BE$27,3))</f>
        <v>0.41299999999999998</v>
      </c>
      <c r="BG57" s="192"/>
      <c r="BH57" s="61"/>
      <c r="BI57" s="193">
        <f>IF($O57="貸",BC57-BF57,IF($O57="借",BF57-BC57,""))</f>
        <v>-0.16999999999999998</v>
      </c>
      <c r="BJ57" s="230"/>
      <c r="BK57" s="61"/>
      <c r="BL57" s="61"/>
      <c r="BM57" s="81" t="str">
        <f>IF(BI57="","",IF(BI57&lt;=ROUND(-$DG$12/100,3),"×",IF(BI57&gt;=ROUND($DG$12/100,3),"○","")))</f>
        <v>×</v>
      </c>
      <c r="BN57" s="62"/>
      <c r="BO57" s="231">
        <f>IF(OR(BN$27=0,BN$27=""),"",ROUND(BN56/BN$27,3))</f>
        <v>0.46400000000000002</v>
      </c>
      <c r="BP57" s="232"/>
      <c r="BQ57" s="64"/>
      <c r="BR57" s="191">
        <f>IF(OR(BQ$27=0,BQ$27=""),"",ROUND(BQ56/BQ$27,3))</f>
        <v>0.53200000000000003</v>
      </c>
      <c r="BS57" s="192"/>
      <c r="BT57" s="61"/>
      <c r="BU57" s="193">
        <f>IF($O57="貸",BO57-BR57,IF($O57="借",BR57-BO57,""))</f>
        <v>-6.8000000000000005E-2</v>
      </c>
      <c r="BV57" s="230"/>
      <c r="BW57" s="61"/>
      <c r="BX57" s="61"/>
      <c r="BY57" s="81" t="str">
        <f>IF(BU57="","",IF(BU57&lt;=ROUND(-$DG$12/100,3),"×",IF(BU57&gt;=ROUND($DG$12/100,3),"○","")))</f>
        <v>×</v>
      </c>
      <c r="BZ57" s="62"/>
      <c r="CA57" s="231">
        <f>IF(OR(BZ$27=0,BZ$27=""),"",ROUND(BZ56/BZ$27,3))</f>
        <v>0.02</v>
      </c>
      <c r="CB57" s="232"/>
      <c r="CC57" s="64"/>
      <c r="CD57" s="191">
        <f>IF(OR(CC$27=0,CC$27=""),"",ROUND(CC56/CC$27,3))</f>
        <v>0.14499999999999999</v>
      </c>
      <c r="CE57" s="192"/>
      <c r="CF57" s="61"/>
      <c r="CG57" s="193">
        <f>IF($O57="貸",CA57-CD57,IF($O57="借",CD57-CA57,""))</f>
        <v>-0.12499999999999999</v>
      </c>
      <c r="CH57" s="230"/>
      <c r="CI57" s="61"/>
      <c r="CJ57" s="61"/>
      <c r="CK57" s="81" t="str">
        <f>IF(CG57="","",IF(CG57&lt;=ROUND(-$DG$12/100,3),"×",IF(CG57&gt;=ROUND($DG$12/100,3),"○","")))</f>
        <v>×</v>
      </c>
      <c r="CL57" s="62"/>
      <c r="CM57" s="231" t="str">
        <f>IF(OR(CL$27=0,CL$27=""),"",ROUND(CL56/CL$27,3))</f>
        <v/>
      </c>
      <c r="CN57" s="232"/>
      <c r="CO57" s="64"/>
      <c r="CP57" s="191" t="str">
        <f>IF(OR(CO$27=0,CO$27=""),"",ROUND(CO56/CO$27,3))</f>
        <v/>
      </c>
      <c r="CQ57" s="192"/>
      <c r="CR57" s="61"/>
      <c r="CS57" s="195" t="str">
        <f>IF(AND(CM57="",CP57=""),"",IF($O57="貸",CM57-CP57,IF($O57="借",CP57-CM57,"")))</f>
        <v/>
      </c>
      <c r="CT57" s="196"/>
      <c r="CU57" s="61"/>
      <c r="CV57" s="61"/>
      <c r="CW57" s="81" t="str">
        <f>IF(CS57="","",IF(CS57&lt;=ROUND(-$DG$12/100,3),"×",IF(CS57&gt;=ROUND($DG$12/100,3),"○","")))</f>
        <v/>
      </c>
      <c r="CX57" s="62"/>
      <c r="CY57" s="231">
        <f>IF(OR(CX$27=0,CX$27=""),"",ROUND(CX56/CX$27,3))</f>
        <v>0</v>
      </c>
      <c r="CZ57" s="232"/>
      <c r="DA57" s="64"/>
      <c r="DB57" s="191">
        <f>IF(OR(DA$27=0,DA$27=""),"",ROUND(DA56/DA$27,3))</f>
        <v>0</v>
      </c>
      <c r="DC57" s="192"/>
      <c r="DD57" s="61"/>
      <c r="DE57" s="195">
        <f>IF(AND(CY57="",DB57=""),"",IF($O57="貸",CY57-DB57,IF($O57="借",DB57-CY57,"")))</f>
        <v>0</v>
      </c>
      <c r="DF57" s="196"/>
      <c r="DG57" s="61"/>
      <c r="DH57" s="61"/>
      <c r="DI57" s="81" t="str">
        <f>IF(DE57="","",IF(DE57&lt;=ROUND(-$DG$12/100,3),"×",IF(DE57&gt;=ROUND($DG$12/100,3),"○","")))</f>
        <v/>
      </c>
    </row>
    <row r="58" spans="4:113" ht="13.15" customHeight="1" thickBot="1">
      <c r="D58" s="186"/>
      <c r="R58" s="62"/>
      <c r="S58" s="62"/>
      <c r="T58" s="62"/>
      <c r="U58" s="64"/>
      <c r="V58" s="64"/>
      <c r="W58" s="64"/>
      <c r="X58" s="61"/>
      <c r="Y58" s="61"/>
      <c r="Z58" s="61"/>
      <c r="AA58" s="61"/>
      <c r="AB58" s="61"/>
      <c r="AD58" s="62"/>
      <c r="AE58" s="62"/>
      <c r="AF58" s="62"/>
      <c r="AG58" s="64"/>
      <c r="AH58" s="64"/>
      <c r="AI58" s="64"/>
      <c r="AJ58" s="62"/>
      <c r="AK58" s="62"/>
      <c r="AL58" s="62"/>
      <c r="AM58" s="64"/>
      <c r="AN58" s="64"/>
      <c r="AO58" s="64"/>
      <c r="AP58" s="61"/>
      <c r="AQ58" s="160" t="s">
        <v>141</v>
      </c>
      <c r="AR58" s="160"/>
      <c r="AS58" s="61"/>
      <c r="AT58" s="160" t="s">
        <v>141</v>
      </c>
      <c r="AU58" s="160"/>
      <c r="AV58" s="61"/>
      <c r="AW58" s="160" t="s">
        <v>141</v>
      </c>
      <c r="AX58" s="160"/>
      <c r="AY58" s="160" t="s">
        <v>141</v>
      </c>
      <c r="AZ58" s="160"/>
      <c r="BA58" s="67" t="s">
        <v>141</v>
      </c>
      <c r="BB58" s="61"/>
      <c r="BC58" s="160" t="s">
        <v>141</v>
      </c>
      <c r="BD58" s="160"/>
      <c r="BE58" s="61"/>
      <c r="BF58" s="160" t="s">
        <v>141</v>
      </c>
      <c r="BG58" s="160"/>
      <c r="BH58" s="61"/>
      <c r="BI58" s="160" t="s">
        <v>141</v>
      </c>
      <c r="BJ58" s="160"/>
      <c r="BK58" s="160" t="s">
        <v>141</v>
      </c>
      <c r="BL58" s="160"/>
      <c r="BM58" s="67" t="s">
        <v>141</v>
      </c>
      <c r="BN58" s="61"/>
      <c r="BO58" s="160" t="s">
        <v>141</v>
      </c>
      <c r="BP58" s="160"/>
      <c r="BQ58" s="61"/>
      <c r="BR58" s="160" t="s">
        <v>141</v>
      </c>
      <c r="BS58" s="160"/>
      <c r="BT58" s="61"/>
      <c r="BU58" s="160" t="s">
        <v>141</v>
      </c>
      <c r="BV58" s="160"/>
      <c r="BW58" s="160" t="s">
        <v>141</v>
      </c>
      <c r="BX58" s="160"/>
      <c r="BY58" s="67" t="s">
        <v>141</v>
      </c>
      <c r="BZ58" s="61"/>
      <c r="CA58" s="160" t="s">
        <v>141</v>
      </c>
      <c r="CB58" s="160"/>
      <c r="CC58" s="61"/>
      <c r="CD58" s="160" t="s">
        <v>141</v>
      </c>
      <c r="CE58" s="160"/>
      <c r="CF58" s="61"/>
      <c r="CG58" s="160" t="s">
        <v>141</v>
      </c>
      <c r="CH58" s="160"/>
      <c r="CI58" s="160" t="s">
        <v>141</v>
      </c>
      <c r="CJ58" s="160"/>
      <c r="CK58" s="67" t="s">
        <v>141</v>
      </c>
      <c r="CL58" s="62"/>
      <c r="CM58" s="62"/>
      <c r="CN58" s="62"/>
      <c r="CO58" s="61"/>
      <c r="CP58" s="61"/>
      <c r="CQ58" s="61"/>
      <c r="CR58" s="61"/>
      <c r="CS58" s="61"/>
      <c r="CT58" s="61"/>
      <c r="CU58" s="61"/>
      <c r="CV58" s="61"/>
      <c r="CW58" s="61"/>
      <c r="CX58" s="62"/>
      <c r="CY58" s="62"/>
      <c r="CZ58" s="62"/>
      <c r="DA58" s="64"/>
      <c r="DB58" s="64"/>
      <c r="DC58" s="64"/>
      <c r="DD58" s="61"/>
      <c r="DE58" s="61"/>
      <c r="DF58" s="61"/>
      <c r="DG58" s="61"/>
      <c r="DH58" s="61"/>
      <c r="DI58" s="61"/>
    </row>
    <row r="59" spans="4:113" ht="19.5" thickBot="1">
      <c r="D59" s="186"/>
      <c r="R59" s="62"/>
      <c r="S59" s="62"/>
      <c r="T59" s="62"/>
      <c r="U59" s="64"/>
      <c r="V59" s="64"/>
      <c r="W59" s="64"/>
      <c r="X59" s="61"/>
      <c r="Y59" s="61"/>
      <c r="Z59" s="61"/>
      <c r="AA59" s="61"/>
      <c r="AB59" s="61"/>
      <c r="AD59" s="62"/>
      <c r="AE59" s="62"/>
      <c r="AF59" s="62"/>
      <c r="AG59" s="64"/>
      <c r="AH59" s="64"/>
      <c r="AI59" s="64"/>
      <c r="AJ59" s="62"/>
      <c r="AK59" s="62"/>
      <c r="AL59" s="62"/>
      <c r="AM59" s="64"/>
      <c r="AN59" s="64"/>
      <c r="AO59" s="64"/>
      <c r="AP59" s="238" t="s">
        <v>140</v>
      </c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40"/>
      <c r="BB59" s="238" t="s">
        <v>142</v>
      </c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40"/>
      <c r="BN59" s="238" t="s">
        <v>143</v>
      </c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40"/>
      <c r="BZ59" s="238" t="s">
        <v>144</v>
      </c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40"/>
      <c r="CL59" s="62"/>
      <c r="CM59" s="62"/>
      <c r="CN59" s="62"/>
      <c r="CO59" s="61"/>
      <c r="CP59" s="61"/>
      <c r="CQ59" s="61"/>
      <c r="CR59" s="61"/>
      <c r="CS59" s="61"/>
      <c r="CT59" s="61"/>
      <c r="CU59" s="61"/>
      <c r="CV59" s="61"/>
      <c r="CW59" s="61"/>
      <c r="CX59" s="62"/>
      <c r="CY59" s="62"/>
      <c r="CZ59" s="62"/>
      <c r="DA59" s="64"/>
      <c r="DB59" s="64"/>
      <c r="DC59" s="64"/>
      <c r="DD59" s="61"/>
      <c r="DE59" s="61"/>
      <c r="DF59" s="61"/>
      <c r="DG59" s="61"/>
      <c r="DH59" s="61"/>
      <c r="DI59" s="61"/>
    </row>
    <row r="60" spans="4:113" ht="6" customHeight="1" thickBot="1">
      <c r="D60" s="186"/>
      <c r="R60" s="62"/>
      <c r="S60" s="62"/>
      <c r="T60" s="62"/>
      <c r="U60" s="64"/>
      <c r="V60" s="64"/>
      <c r="W60" s="64"/>
      <c r="X60" s="61"/>
      <c r="Y60" s="61"/>
      <c r="Z60" s="61"/>
      <c r="AA60" s="61"/>
      <c r="AB60" s="61"/>
      <c r="AD60" s="62"/>
      <c r="AE60" s="62"/>
      <c r="AF60" s="62"/>
      <c r="AG60" s="64"/>
      <c r="AH60" s="64"/>
      <c r="AI60" s="64"/>
      <c r="AJ60" s="62"/>
      <c r="AK60" s="62"/>
      <c r="AL60" s="62"/>
      <c r="AM60" s="64"/>
      <c r="AN60" s="64"/>
      <c r="AO60" s="64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2"/>
      <c r="CM60" s="62"/>
      <c r="CN60" s="62"/>
      <c r="CO60" s="61"/>
      <c r="CP60" s="61"/>
      <c r="CQ60" s="61"/>
      <c r="CR60" s="61"/>
      <c r="CS60" s="61"/>
      <c r="CT60" s="61"/>
      <c r="CU60" s="61"/>
      <c r="CV60" s="61"/>
      <c r="CW60" s="61"/>
      <c r="CX60" s="62"/>
      <c r="CY60" s="62"/>
      <c r="CZ60" s="62"/>
      <c r="DA60" s="64"/>
      <c r="DB60" s="64"/>
      <c r="DC60" s="64"/>
      <c r="DD60" s="61"/>
      <c r="DE60" s="61"/>
      <c r="DF60" s="61"/>
      <c r="DG60" s="61"/>
      <c r="DH60" s="61"/>
      <c r="DI60" s="61"/>
    </row>
    <row r="61" spans="4:113" ht="14.25" thickBot="1">
      <c r="D61" s="186"/>
      <c r="E61" s="18">
        <v>25</v>
      </c>
      <c r="F61" s="241" t="s">
        <v>53</v>
      </c>
      <c r="G61" s="310"/>
      <c r="H61" s="310"/>
      <c r="I61" s="310"/>
      <c r="J61" s="310"/>
      <c r="K61" s="310"/>
      <c r="L61" s="310"/>
      <c r="M61" s="310"/>
      <c r="N61" s="311"/>
      <c r="O61" s="25" t="s">
        <v>52</v>
      </c>
      <c r="P61" s="16" t="s">
        <v>45</v>
      </c>
      <c r="Q61" s="16" t="s">
        <v>46</v>
      </c>
      <c r="R61" s="85">
        <v>-15</v>
      </c>
      <c r="S61" s="86"/>
      <c r="T61" s="87"/>
      <c r="U61" s="94">
        <f>'月次損益(発生)'!AG47</f>
        <v>-18</v>
      </c>
      <c r="V61" s="95"/>
      <c r="W61" s="96"/>
      <c r="X61" s="88">
        <f t="shared" si="58"/>
        <v>-3</v>
      </c>
      <c r="Y61" s="89"/>
      <c r="Z61" s="90"/>
      <c r="AA61" s="195">
        <f t="shared" si="59"/>
        <v>0.16700000000000001</v>
      </c>
      <c r="AB61" s="196"/>
      <c r="AC61" s="80" t="str">
        <f t="shared" ref="AC61:AC62" si="142">IF(AA61="","",IF(AA61&lt;=ROUND(-$DG$12/100,3),"×",IF(AA61&gt;=ROUND($DG$12/100,3),"○","")))</f>
        <v>○</v>
      </c>
      <c r="AD61" s="85">
        <f>+AP61+BB61+BN61+BZ61+CL61+CX61</f>
        <v>-15</v>
      </c>
      <c r="AE61" s="86"/>
      <c r="AF61" s="87"/>
      <c r="AG61" s="94">
        <f>+AS61+BE61+BQ61+CC61+CO61+DA61</f>
        <v>-18</v>
      </c>
      <c r="AH61" s="95"/>
      <c r="AI61" s="96"/>
      <c r="AJ61" s="85">
        <f>+R61-AD61</f>
        <v>0</v>
      </c>
      <c r="AK61" s="86"/>
      <c r="AL61" s="87"/>
      <c r="AM61" s="94">
        <f>+U61-AG61</f>
        <v>0</v>
      </c>
      <c r="AN61" s="95"/>
      <c r="AO61" s="96"/>
      <c r="AP61" s="85"/>
      <c r="AQ61" s="86"/>
      <c r="AR61" s="87"/>
      <c r="AS61" s="94"/>
      <c r="AT61" s="95"/>
      <c r="AU61" s="96"/>
      <c r="AV61" s="88">
        <f>IF($O61="貸",AP61-AS61,IF($O61="借",-AP61+AS61,""))</f>
        <v>0</v>
      </c>
      <c r="AW61" s="89"/>
      <c r="AX61" s="90"/>
      <c r="AY61" s="195" t="str">
        <f>IF(OR(AS61="",AS61=0),"",ROUND(AV61/AS61,3))</f>
        <v/>
      </c>
      <c r="AZ61" s="196"/>
      <c r="BA61" s="80" t="str">
        <f t="shared" ref="BA61:BA62" si="143">IF(AY61="","",IF(AY61&lt;=ROUND(-$DG$12/100,3),"×",IF(AY61&gt;=ROUND($DG$12/100,3),"○","")))</f>
        <v/>
      </c>
      <c r="BB61" s="85"/>
      <c r="BC61" s="86"/>
      <c r="BD61" s="87"/>
      <c r="BE61" s="94"/>
      <c r="BF61" s="95"/>
      <c r="BG61" s="96"/>
      <c r="BH61" s="88">
        <f>IF($O61="貸",BB61-BE61,IF($O61="借",-BB61+BE61,""))</f>
        <v>0</v>
      </c>
      <c r="BI61" s="89"/>
      <c r="BJ61" s="90"/>
      <c r="BK61" s="195" t="str">
        <f>IF(OR(BE61="",BE61=0),"",ROUND(BH61/BE61,3))</f>
        <v/>
      </c>
      <c r="BL61" s="196"/>
      <c r="BM61" s="80" t="str">
        <f t="shared" ref="BM61:BM62" si="144">IF(BK61="","",IF(BK61&lt;=ROUND(-$DG$12/100,3),"×",IF(BK61&gt;=ROUND($DG$12/100,3),"○","")))</f>
        <v/>
      </c>
      <c r="BN61" s="85"/>
      <c r="BO61" s="86"/>
      <c r="BP61" s="87"/>
      <c r="BQ61" s="94"/>
      <c r="BR61" s="95"/>
      <c r="BS61" s="96"/>
      <c r="BT61" s="88">
        <f>IF($O61="貸",BN61-BQ61,IF($O61="借",-BN61+BQ61,""))</f>
        <v>0</v>
      </c>
      <c r="BU61" s="89"/>
      <c r="BV61" s="90"/>
      <c r="BW61" s="195" t="str">
        <f>IF(OR(BQ61="",BQ61=0),"",ROUND(BT61/BQ61,3))</f>
        <v/>
      </c>
      <c r="BX61" s="196"/>
      <c r="BY61" s="80" t="str">
        <f t="shared" ref="BY61:BY62" si="145">IF(BW61="","",IF(BW61&lt;=ROUND(-$DG$12/100,3),"×",IF(BW61&gt;=ROUND($DG$12/100,3),"○","")))</f>
        <v/>
      </c>
      <c r="BZ61" s="85"/>
      <c r="CA61" s="86"/>
      <c r="CB61" s="87"/>
      <c r="CC61" s="94"/>
      <c r="CD61" s="95"/>
      <c r="CE61" s="96"/>
      <c r="CF61" s="88">
        <f>IF($O61="貸",BZ61-CC61,IF($O61="借",-BZ61+CC61,""))</f>
        <v>0</v>
      </c>
      <c r="CG61" s="89"/>
      <c r="CH61" s="90"/>
      <c r="CI61" s="195" t="str">
        <f>IF(OR(CC61="",CC61=0),"",ROUND(CF61/CC61,3))</f>
        <v/>
      </c>
      <c r="CJ61" s="196"/>
      <c r="CK61" s="80" t="str">
        <f t="shared" ref="CK61:CK62" si="146">IF(CI61="","",IF(CI61&lt;=ROUND(-$DG$12/100,3),"×",IF(CI61&gt;=ROUND($DG$12/100,3),"○","")))</f>
        <v/>
      </c>
      <c r="CL61" s="85">
        <v>-15</v>
      </c>
      <c r="CM61" s="86"/>
      <c r="CN61" s="87"/>
      <c r="CO61" s="94">
        <v>-18</v>
      </c>
      <c r="CP61" s="95"/>
      <c r="CQ61" s="96"/>
      <c r="CR61" s="88">
        <f>IF($O61="貸",CL61-CO61,IF($O61="借",-CL61+CO61,""))</f>
        <v>-3</v>
      </c>
      <c r="CS61" s="89"/>
      <c r="CT61" s="90"/>
      <c r="CU61" s="195">
        <f>IF(OR(CO61="",CO61=0),"",ROUND(CR61/CO61,3))</f>
        <v>0.16700000000000001</v>
      </c>
      <c r="CV61" s="196"/>
      <c r="CW61" s="80" t="str">
        <f t="shared" ref="CW61:CW62" si="147">IF(CU61="","",IF(CU61&lt;=ROUND(-$DG$12/100,3),"×",IF(CU61&gt;=ROUND($DG$12/100,3),"○","")))</f>
        <v>○</v>
      </c>
      <c r="CX61" s="85"/>
      <c r="CY61" s="86"/>
      <c r="CZ61" s="87"/>
      <c r="DA61" s="94"/>
      <c r="DB61" s="95"/>
      <c r="DC61" s="96"/>
      <c r="DD61" s="88">
        <f>IF($O61="貸",CX61-DA61,IF($O61="借",-CX61+DA61,""))</f>
        <v>0</v>
      </c>
      <c r="DE61" s="89"/>
      <c r="DF61" s="90"/>
      <c r="DG61" s="195" t="str">
        <f>IF(OR(DA61="",DA61=0),"",ROUND(DD61/DA61,3))</f>
        <v/>
      </c>
      <c r="DH61" s="196"/>
      <c r="DI61" s="80" t="str">
        <f t="shared" ref="DI61:DI62" si="148">IF(DG61="","",IF(DG61&lt;=ROUND(-$DG$12/100,3),"×",IF(DG61&gt;=ROUND($DG$12/100,3),"○","")))</f>
        <v/>
      </c>
    </row>
    <row r="62" spans="4:113" ht="19.5" thickBot="1">
      <c r="D62" s="186"/>
      <c r="E62" s="18">
        <v>26</v>
      </c>
      <c r="F62" s="299" t="s">
        <v>172</v>
      </c>
      <c r="G62" s="269"/>
      <c r="H62" s="269"/>
      <c r="I62" s="269"/>
      <c r="J62" s="269"/>
      <c r="K62" s="269"/>
      <c r="L62" s="269"/>
      <c r="M62" s="269"/>
      <c r="N62" s="270"/>
      <c r="O62" s="25" t="s">
        <v>52</v>
      </c>
      <c r="P62" s="16" t="s">
        <v>45</v>
      </c>
      <c r="Q62" s="16" t="s">
        <v>46</v>
      </c>
      <c r="R62" s="85">
        <f>+R53+R55+R61</f>
        <v>364</v>
      </c>
      <c r="S62" s="86"/>
      <c r="T62" s="87"/>
      <c r="U62" s="94">
        <f>+U53+U55+U61</f>
        <v>369</v>
      </c>
      <c r="V62" s="95"/>
      <c r="W62" s="96"/>
      <c r="X62" s="88">
        <f t="shared" si="58"/>
        <v>5</v>
      </c>
      <c r="Y62" s="89"/>
      <c r="Z62" s="90"/>
      <c r="AA62" s="195">
        <f t="shared" si="59"/>
        <v>1.4E-2</v>
      </c>
      <c r="AB62" s="196"/>
      <c r="AC62" s="80" t="str">
        <f t="shared" si="142"/>
        <v/>
      </c>
      <c r="AD62" s="85">
        <f>+AD53+AD55+AD61</f>
        <v>364</v>
      </c>
      <c r="AE62" s="86"/>
      <c r="AF62" s="87"/>
      <c r="AG62" s="94">
        <f t="shared" ref="AG62" si="149">+AG53+AG55+AG61</f>
        <v>369</v>
      </c>
      <c r="AH62" s="95"/>
      <c r="AI62" s="96"/>
      <c r="AJ62" s="85">
        <f t="shared" ref="AJ62" si="150">+AJ53+AJ55+AJ61</f>
        <v>0</v>
      </c>
      <c r="AK62" s="86"/>
      <c r="AL62" s="87"/>
      <c r="AM62" s="94">
        <f t="shared" ref="AM62" si="151">+AM53+AM55+AM61</f>
        <v>0</v>
      </c>
      <c r="AN62" s="95"/>
      <c r="AO62" s="96"/>
      <c r="AP62" s="85">
        <f t="shared" ref="AP62" si="152">+AP53+AP55+AP61</f>
        <v>72</v>
      </c>
      <c r="AQ62" s="86"/>
      <c r="AR62" s="87"/>
      <c r="AS62" s="94">
        <f t="shared" ref="AS62" si="153">+AS53+AS55+AS61</f>
        <v>72</v>
      </c>
      <c r="AT62" s="95"/>
      <c r="AU62" s="96"/>
      <c r="AV62" s="88">
        <f t="shared" ref="AV62" si="154">IF($O62="貸",AP62-AS62,IF($O62="借",-AP62+AS62,""))</f>
        <v>0</v>
      </c>
      <c r="AW62" s="89"/>
      <c r="AX62" s="90"/>
      <c r="AY62" s="195">
        <f t="shared" ref="AY62" si="155">IF(OR(AS62="",AS62=0),"",ROUND(AV62/AS62,3))</f>
        <v>0</v>
      </c>
      <c r="AZ62" s="196"/>
      <c r="BA62" s="80" t="str">
        <f t="shared" si="143"/>
        <v/>
      </c>
      <c r="BB62" s="85">
        <f t="shared" ref="BB62" si="156">+BB53+BB55+BB61</f>
        <v>68</v>
      </c>
      <c r="BC62" s="86"/>
      <c r="BD62" s="87"/>
      <c r="BE62" s="94">
        <f t="shared" ref="BE62" si="157">+BE53+BE55+BE61</f>
        <v>60</v>
      </c>
      <c r="BF62" s="95"/>
      <c r="BG62" s="96"/>
      <c r="BH62" s="88">
        <f t="shared" ref="BH62" si="158">IF($O62="貸",BB62-BE62,IF($O62="借",-BB62+BE62,""))</f>
        <v>-8</v>
      </c>
      <c r="BI62" s="89"/>
      <c r="BJ62" s="90"/>
      <c r="BK62" s="195">
        <f t="shared" ref="BK62" si="159">IF(OR(BE62="",BE62=0),"",ROUND(BH62/BE62,3))</f>
        <v>-0.13300000000000001</v>
      </c>
      <c r="BL62" s="196"/>
      <c r="BM62" s="80" t="str">
        <f t="shared" si="144"/>
        <v>×</v>
      </c>
      <c r="BN62" s="85">
        <f t="shared" ref="BN62" si="160">+BN53+BN55+BN61</f>
        <v>56</v>
      </c>
      <c r="BO62" s="86"/>
      <c r="BP62" s="87"/>
      <c r="BQ62" s="94">
        <f t="shared" ref="BQ62" si="161">+BQ53+BQ55+BQ61</f>
        <v>56</v>
      </c>
      <c r="BR62" s="95"/>
      <c r="BS62" s="96"/>
      <c r="BT62" s="88">
        <f t="shared" ref="BT62" si="162">IF($O62="貸",BN62-BQ62,IF($O62="借",-BN62+BQ62,""))</f>
        <v>0</v>
      </c>
      <c r="BU62" s="89"/>
      <c r="BV62" s="90"/>
      <c r="BW62" s="195">
        <f t="shared" ref="BW62" si="163">IF(OR(BQ62="",BQ62=0),"",ROUND(BT62/BQ62,3))</f>
        <v>0</v>
      </c>
      <c r="BX62" s="196"/>
      <c r="BY62" s="80" t="str">
        <f t="shared" si="145"/>
        <v/>
      </c>
      <c r="BZ62" s="85">
        <f t="shared" ref="BZ62" si="164">+BZ53+BZ55+BZ61</f>
        <v>118</v>
      </c>
      <c r="CA62" s="86"/>
      <c r="CB62" s="87"/>
      <c r="CC62" s="94">
        <f t="shared" ref="CC62" si="165">+CC53+CC55+CC61</f>
        <v>126</v>
      </c>
      <c r="CD62" s="95"/>
      <c r="CE62" s="96"/>
      <c r="CF62" s="88">
        <f t="shared" ref="CF62" si="166">IF($O62="貸",BZ62-CC62,IF($O62="借",-BZ62+CC62,""))</f>
        <v>8</v>
      </c>
      <c r="CG62" s="89"/>
      <c r="CH62" s="90"/>
      <c r="CI62" s="195">
        <f t="shared" ref="CI62" si="167">IF(OR(CC62="",CC62=0),"",ROUND(CF62/CC62,3))</f>
        <v>6.3E-2</v>
      </c>
      <c r="CJ62" s="196"/>
      <c r="CK62" s="80" t="str">
        <f t="shared" si="146"/>
        <v>○</v>
      </c>
      <c r="CL62" s="85">
        <f t="shared" ref="CL62" si="168">+CL53+CL55+CL61</f>
        <v>50</v>
      </c>
      <c r="CM62" s="86"/>
      <c r="CN62" s="87"/>
      <c r="CO62" s="94">
        <f t="shared" ref="CO62" si="169">+CO53+CO55+CO61</f>
        <v>55</v>
      </c>
      <c r="CP62" s="95"/>
      <c r="CQ62" s="96"/>
      <c r="CR62" s="88">
        <f t="shared" ref="CR62" si="170">IF($O62="貸",CL62-CO62,IF($O62="借",-CL62+CO62,""))</f>
        <v>5</v>
      </c>
      <c r="CS62" s="89"/>
      <c r="CT62" s="90"/>
      <c r="CU62" s="193">
        <f t="shared" ref="CU62" si="171">IF(OR(CO62="",CO62=0),"",ROUND(CR62/CO62,3))</f>
        <v>9.0999999999999998E-2</v>
      </c>
      <c r="CV62" s="230"/>
      <c r="CW62" s="80" t="str">
        <f t="shared" si="147"/>
        <v>○</v>
      </c>
      <c r="CX62" s="85">
        <f t="shared" ref="CX62" si="172">+CX53+CX55+CX61</f>
        <v>0</v>
      </c>
      <c r="CY62" s="86"/>
      <c r="CZ62" s="87"/>
      <c r="DA62" s="94">
        <f t="shared" ref="DA62" si="173">+DA53+DA55+DA61</f>
        <v>0</v>
      </c>
      <c r="DB62" s="95"/>
      <c r="DC62" s="96"/>
      <c r="DD62" s="88">
        <f t="shared" ref="DD62" si="174">IF($O62="貸",CX62-DA62,IF($O62="借",-CX62+DA62,""))</f>
        <v>0</v>
      </c>
      <c r="DE62" s="89"/>
      <c r="DF62" s="90"/>
      <c r="DG62" s="195" t="str">
        <f t="shared" ref="DG62" si="175">IF(OR(DA62="",DA62=0),"",ROUND(DD62/DA62,3))</f>
        <v/>
      </c>
      <c r="DH62" s="196"/>
      <c r="DI62" s="80" t="str">
        <f t="shared" si="148"/>
        <v/>
      </c>
    </row>
    <row r="63" spans="4:113" ht="13.15" customHeight="1" thickBot="1">
      <c r="D63" s="186"/>
      <c r="E63" s="55"/>
      <c r="F63" s="17"/>
      <c r="G63" s="17"/>
      <c r="H63" s="17"/>
      <c r="I63" s="17"/>
      <c r="J63" s="17"/>
      <c r="K63" s="17"/>
      <c r="L63" s="17"/>
      <c r="M63" s="17"/>
      <c r="N63" s="17"/>
      <c r="O63" s="56"/>
      <c r="P63" s="57"/>
      <c r="Q63" s="57"/>
      <c r="R63" s="72"/>
      <c r="S63" s="72"/>
      <c r="T63" s="72"/>
      <c r="U63" s="73"/>
      <c r="V63" s="73"/>
      <c r="W63" s="73"/>
      <c r="X63" s="68"/>
      <c r="Y63" s="68"/>
      <c r="Z63" s="68"/>
      <c r="AA63" s="68"/>
      <c r="AB63" s="68"/>
      <c r="AC63" s="17"/>
      <c r="AD63" s="72"/>
      <c r="AE63" s="72"/>
      <c r="AF63" s="72"/>
      <c r="AG63" s="73"/>
      <c r="AH63" s="73"/>
      <c r="AI63" s="73"/>
      <c r="AJ63" s="72"/>
      <c r="AK63" s="72"/>
      <c r="AL63" s="72"/>
      <c r="AM63" s="73"/>
      <c r="AN63" s="73"/>
      <c r="AO63" s="73"/>
      <c r="AP63" s="72"/>
      <c r="AQ63" s="72"/>
      <c r="AR63" s="72"/>
      <c r="AS63" s="73"/>
      <c r="AT63" s="73"/>
      <c r="AU63" s="73"/>
      <c r="AV63" s="68"/>
      <c r="AW63" s="68"/>
      <c r="AX63" s="68"/>
      <c r="AY63" s="68"/>
      <c r="AZ63" s="68"/>
      <c r="BA63" s="17"/>
      <c r="BB63" s="72"/>
      <c r="BC63" s="72"/>
      <c r="BD63" s="72"/>
      <c r="BE63" s="73"/>
      <c r="BF63" s="73"/>
      <c r="BG63" s="73"/>
      <c r="BH63" s="68"/>
      <c r="BI63" s="68"/>
      <c r="BJ63" s="68"/>
      <c r="BK63" s="68"/>
      <c r="BL63" s="68"/>
      <c r="BM63" s="17"/>
      <c r="BN63" s="72"/>
      <c r="BO63" s="72"/>
      <c r="BP63" s="72"/>
      <c r="BQ63" s="73"/>
      <c r="BR63" s="73"/>
      <c r="BS63" s="73"/>
      <c r="BT63" s="68"/>
      <c r="BU63" s="68"/>
      <c r="BV63" s="68"/>
      <c r="BW63" s="68"/>
      <c r="BX63" s="68"/>
      <c r="BY63" s="17"/>
      <c r="BZ63" s="72"/>
      <c r="CA63" s="72"/>
      <c r="CB63" s="72"/>
      <c r="CC63" s="73"/>
      <c r="CD63" s="73"/>
      <c r="CE63" s="73"/>
      <c r="CF63" s="68"/>
      <c r="CG63" s="68"/>
      <c r="CH63" s="68"/>
      <c r="CI63" s="68"/>
      <c r="CJ63" s="68"/>
      <c r="CK63" s="17"/>
      <c r="CL63" s="61"/>
      <c r="CM63" s="160" t="s">
        <v>141</v>
      </c>
      <c r="CN63" s="160"/>
      <c r="CO63" s="61"/>
      <c r="CP63" s="160" t="s">
        <v>141</v>
      </c>
      <c r="CQ63" s="160"/>
      <c r="CR63" s="61"/>
      <c r="CS63" s="160" t="s">
        <v>141</v>
      </c>
      <c r="CT63" s="160"/>
      <c r="CU63" s="160" t="s">
        <v>141</v>
      </c>
      <c r="CV63" s="160"/>
      <c r="CW63" s="67" t="s">
        <v>141</v>
      </c>
      <c r="CX63" s="72"/>
      <c r="CY63" s="72"/>
      <c r="CZ63" s="72"/>
      <c r="DA63" s="68"/>
      <c r="DB63" s="68"/>
      <c r="DC63" s="68"/>
      <c r="DD63" s="68"/>
      <c r="DE63" s="68"/>
      <c r="DF63" s="68"/>
      <c r="DG63" s="68"/>
      <c r="DH63" s="68"/>
      <c r="DI63" s="68"/>
    </row>
    <row r="64" spans="4:113" ht="19.5" thickBot="1">
      <c r="D64" s="186"/>
      <c r="E64" s="55"/>
      <c r="F64" s="17"/>
      <c r="G64" s="17"/>
      <c r="H64" s="17"/>
      <c r="I64" s="17"/>
      <c r="J64" s="17"/>
      <c r="K64" s="17"/>
      <c r="L64" s="17"/>
      <c r="M64" s="17"/>
      <c r="N64" s="17"/>
      <c r="O64" s="56"/>
      <c r="P64" s="57"/>
      <c r="Q64" s="57"/>
      <c r="R64" s="72"/>
      <c r="S64" s="72"/>
      <c r="T64" s="72"/>
      <c r="U64" s="73"/>
      <c r="V64" s="73"/>
      <c r="W64" s="73"/>
      <c r="X64" s="68"/>
      <c r="Y64" s="68"/>
      <c r="Z64" s="68"/>
      <c r="AA64" s="68"/>
      <c r="AB64" s="68"/>
      <c r="AC64" s="17"/>
      <c r="AD64" s="72"/>
      <c r="AE64" s="72"/>
      <c r="AF64" s="72"/>
      <c r="AG64" s="73"/>
      <c r="AH64" s="73"/>
      <c r="AI64" s="73"/>
      <c r="AJ64" s="72"/>
      <c r="AK64" s="72"/>
      <c r="AL64" s="72"/>
      <c r="AM64" s="73"/>
      <c r="AN64" s="73"/>
      <c r="AO64" s="73"/>
      <c r="AP64" s="72"/>
      <c r="AQ64" s="72"/>
      <c r="AR64" s="72"/>
      <c r="AS64" s="73"/>
      <c r="AT64" s="73"/>
      <c r="AU64" s="73"/>
      <c r="AV64" s="68"/>
      <c r="AW64" s="68"/>
      <c r="AX64" s="68"/>
      <c r="AY64" s="68"/>
      <c r="AZ64" s="68"/>
      <c r="BA64" s="17"/>
      <c r="BB64" s="72"/>
      <c r="BC64" s="72"/>
      <c r="BD64" s="72"/>
      <c r="BE64" s="73"/>
      <c r="BF64" s="73"/>
      <c r="BG64" s="73"/>
      <c r="BH64" s="68"/>
      <c r="BI64" s="68"/>
      <c r="BJ64" s="68"/>
      <c r="BK64" s="68"/>
      <c r="BL64" s="68"/>
      <c r="BM64" s="17"/>
      <c r="BN64" s="72"/>
      <c r="BO64" s="72"/>
      <c r="BP64" s="72"/>
      <c r="BQ64" s="73"/>
      <c r="BR64" s="73"/>
      <c r="BS64" s="73"/>
      <c r="BT64" s="68"/>
      <c r="BU64" s="68"/>
      <c r="BV64" s="68"/>
      <c r="BW64" s="68"/>
      <c r="BX64" s="68"/>
      <c r="BY64" s="17"/>
      <c r="BZ64" s="72"/>
      <c r="CA64" s="72"/>
      <c r="CB64" s="72"/>
      <c r="CC64" s="73"/>
      <c r="CD64" s="73"/>
      <c r="CE64" s="73"/>
      <c r="CF64" s="68"/>
      <c r="CG64" s="68"/>
      <c r="CH64" s="68"/>
      <c r="CI64" s="68"/>
      <c r="CJ64" s="68"/>
      <c r="CK64" s="17"/>
      <c r="CL64" s="235" t="s">
        <v>145</v>
      </c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7"/>
      <c r="CX64" s="72"/>
      <c r="CY64" s="72"/>
      <c r="CZ64" s="72"/>
      <c r="DA64" s="68"/>
      <c r="DB64" s="68"/>
      <c r="DC64" s="68"/>
      <c r="DD64" s="68"/>
      <c r="DE64" s="68"/>
      <c r="DF64" s="68"/>
      <c r="DG64" s="68"/>
      <c r="DH64" s="68"/>
      <c r="DI64" s="68"/>
    </row>
    <row r="65" spans="4:113" ht="4.9000000000000004" customHeight="1" thickBot="1">
      <c r="D65" s="186"/>
      <c r="R65" s="62"/>
      <c r="S65" s="62"/>
      <c r="T65" s="62"/>
      <c r="U65" s="64"/>
      <c r="V65" s="64"/>
      <c r="W65" s="64"/>
      <c r="X65" s="61"/>
      <c r="Y65" s="61"/>
      <c r="Z65" s="61"/>
      <c r="AA65" s="61"/>
      <c r="AB65" s="61"/>
      <c r="AD65" s="62"/>
      <c r="AE65" s="62"/>
      <c r="AF65" s="62"/>
      <c r="AG65" s="64"/>
      <c r="AH65" s="64"/>
      <c r="AI65" s="64"/>
      <c r="AJ65" s="62"/>
      <c r="AK65" s="62"/>
      <c r="AL65" s="62"/>
      <c r="AM65" s="64"/>
      <c r="AN65" s="64"/>
      <c r="AO65" s="64"/>
      <c r="AP65" s="62"/>
      <c r="AQ65" s="62"/>
      <c r="AR65" s="62"/>
      <c r="AS65" s="64"/>
      <c r="AT65" s="64"/>
      <c r="AU65" s="64"/>
      <c r="AV65" s="61"/>
      <c r="AW65" s="61"/>
      <c r="AX65" s="61"/>
      <c r="AY65" s="61"/>
      <c r="AZ65" s="61"/>
      <c r="BB65" s="62"/>
      <c r="BC65" s="62"/>
      <c r="BD65" s="62"/>
      <c r="BE65" s="64"/>
      <c r="BF65" s="64"/>
      <c r="BG65" s="64"/>
      <c r="BH65" s="61"/>
      <c r="BI65" s="61"/>
      <c r="BJ65" s="61"/>
      <c r="BK65" s="61"/>
      <c r="BL65" s="61"/>
      <c r="BN65" s="62"/>
      <c r="BO65" s="62"/>
      <c r="BP65" s="62"/>
      <c r="BQ65" s="64"/>
      <c r="BR65" s="64"/>
      <c r="BS65" s="64"/>
      <c r="BT65" s="61"/>
      <c r="BU65" s="61"/>
      <c r="BV65" s="61"/>
      <c r="BW65" s="61"/>
      <c r="BX65" s="61"/>
      <c r="BZ65" s="62"/>
      <c r="CA65" s="62"/>
      <c r="CB65" s="62"/>
      <c r="CC65" s="64"/>
      <c r="CD65" s="64"/>
      <c r="CE65" s="64"/>
      <c r="CF65" s="61"/>
      <c r="CG65" s="61"/>
      <c r="CH65" s="61"/>
      <c r="CI65" s="61"/>
      <c r="CJ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2"/>
      <c r="CY65" s="62"/>
      <c r="CZ65" s="62"/>
      <c r="DA65" s="61"/>
      <c r="DB65" s="61"/>
      <c r="DC65" s="61"/>
      <c r="DD65" s="61"/>
      <c r="DE65" s="61"/>
      <c r="DF65" s="61"/>
      <c r="DG65" s="61"/>
      <c r="DH65" s="61"/>
      <c r="DI65" s="61"/>
    </row>
    <row r="66" spans="4:113" ht="16.149999999999999" customHeight="1" thickBot="1">
      <c r="D66" s="186"/>
      <c r="E66" s="18" t="s">
        <v>177</v>
      </c>
      <c r="F66" s="241" t="s">
        <v>137</v>
      </c>
      <c r="G66" s="242"/>
      <c r="H66" s="242"/>
      <c r="I66" s="242"/>
      <c r="J66" s="242"/>
      <c r="K66" s="242"/>
      <c r="L66" s="242"/>
      <c r="M66" s="242"/>
      <c r="N66" s="243"/>
      <c r="O66" s="25" t="s">
        <v>52</v>
      </c>
      <c r="P66" s="16"/>
      <c r="Q66" s="16" t="s">
        <v>125</v>
      </c>
      <c r="R66" s="85">
        <v>289</v>
      </c>
      <c r="S66" s="86"/>
      <c r="T66" s="87"/>
      <c r="U66" s="94">
        <v>289</v>
      </c>
      <c r="V66" s="95"/>
      <c r="W66" s="96"/>
      <c r="X66" s="88">
        <f t="shared" ref="X66" si="176">IF($O66="貸",R66-U66,IF($O66="借",-R66+U66,""))</f>
        <v>0</v>
      </c>
      <c r="Y66" s="89"/>
      <c r="Z66" s="90"/>
      <c r="AA66" s="195">
        <f t="shared" ref="AA66" si="177">IF(OR(U66="",U66=0),ROUND(X66/100,3),ROUND(X66/U66,3))</f>
        <v>0</v>
      </c>
      <c r="AB66" s="196"/>
      <c r="AC66" s="80" t="str">
        <f t="shared" ref="AC66:AC71" si="178">IF(AA66="","",IF(AA66&lt;=ROUND(-$DG$12/100,3),"×",IF(AA66&gt;=ROUND($DG$12/100,3),"○","")))</f>
        <v/>
      </c>
      <c r="AD66" s="85">
        <f>+AP66+BB66+BN66+BZ66+CL66+CX66</f>
        <v>289</v>
      </c>
      <c r="AE66" s="86"/>
      <c r="AF66" s="87"/>
      <c r="AG66" s="94">
        <f>+AS66+BE66+BQ66+CC66+CO66+DA66</f>
        <v>289</v>
      </c>
      <c r="AH66" s="95"/>
      <c r="AI66" s="96"/>
      <c r="AJ66" s="85">
        <f>+R66-AD66</f>
        <v>0</v>
      </c>
      <c r="AK66" s="86"/>
      <c r="AL66" s="87"/>
      <c r="AM66" s="94">
        <f>+U66-AG66</f>
        <v>0</v>
      </c>
      <c r="AN66" s="95"/>
      <c r="AO66" s="96"/>
      <c r="AP66" s="85">
        <v>74</v>
      </c>
      <c r="AQ66" s="86"/>
      <c r="AR66" s="87"/>
      <c r="AS66" s="94">
        <v>74</v>
      </c>
      <c r="AT66" s="95"/>
      <c r="AU66" s="96"/>
      <c r="AV66" s="88">
        <f>IF($O66="貸",AP66-AS66,IF($O66="借",-AP66+AS66,""))</f>
        <v>0</v>
      </c>
      <c r="AW66" s="89"/>
      <c r="AX66" s="90"/>
      <c r="AY66" s="195">
        <f>IF(OR(AS66="",AS66=0),"",ROUND(AV66/AS66,3))</f>
        <v>0</v>
      </c>
      <c r="AZ66" s="196"/>
      <c r="BA66" s="80" t="str">
        <f t="shared" ref="BA66:BA71" si="179">IF(AY66="","",IF(AY66&lt;=ROUND(-$DG$12/100,3),"×",IF(AY66&gt;=ROUND($DG$12/100,3),"○","")))</f>
        <v/>
      </c>
      <c r="BB66" s="85">
        <v>67</v>
      </c>
      <c r="BC66" s="86"/>
      <c r="BD66" s="87"/>
      <c r="BE66" s="94">
        <v>67</v>
      </c>
      <c r="BF66" s="95"/>
      <c r="BG66" s="96"/>
      <c r="BH66" s="88">
        <f>IF($O66="貸",BB66-BE66,IF($O66="借",-BB66+BE66,""))</f>
        <v>0</v>
      </c>
      <c r="BI66" s="89"/>
      <c r="BJ66" s="90"/>
      <c r="BK66" s="195">
        <f>IF(OR(BE66="",BE66=0),"",ROUND(BH66/BE66,3))</f>
        <v>0</v>
      </c>
      <c r="BL66" s="196"/>
      <c r="BM66" s="80" t="str">
        <f t="shared" ref="BM66:BM71" si="180">IF(BK66="","",IF(BK66&lt;=ROUND(-$DG$12/100,3),"×",IF(BK66&gt;=ROUND($DG$12/100,3),"○","")))</f>
        <v/>
      </c>
      <c r="BN66" s="85">
        <v>43</v>
      </c>
      <c r="BO66" s="86"/>
      <c r="BP66" s="87"/>
      <c r="BQ66" s="94">
        <v>43</v>
      </c>
      <c r="BR66" s="95"/>
      <c r="BS66" s="96"/>
      <c r="BT66" s="88">
        <f>IF($O66="貸",BN66-BQ66,IF($O66="借",-BN66+BQ66,""))</f>
        <v>0</v>
      </c>
      <c r="BU66" s="89"/>
      <c r="BV66" s="90"/>
      <c r="BW66" s="195">
        <f>IF(OR(BQ66="",BQ66=0),"",ROUND(BT66/BQ66,3))</f>
        <v>0</v>
      </c>
      <c r="BX66" s="196"/>
      <c r="BY66" s="80" t="str">
        <f t="shared" ref="BY66:BY71" si="181">IF(BW66="","",IF(BW66&lt;=ROUND(-$DG$12/100,3),"×",IF(BW66&gt;=ROUND($DG$12/100,3),"○","")))</f>
        <v/>
      </c>
      <c r="BZ66" s="85">
        <v>80</v>
      </c>
      <c r="CA66" s="86"/>
      <c r="CB66" s="87"/>
      <c r="CC66" s="94">
        <v>80</v>
      </c>
      <c r="CD66" s="95"/>
      <c r="CE66" s="96"/>
      <c r="CF66" s="88">
        <f>IF($O66="貸",BZ66-CC66,IF($O66="借",-BZ66+CC66,""))</f>
        <v>0</v>
      </c>
      <c r="CG66" s="89"/>
      <c r="CH66" s="90"/>
      <c r="CI66" s="195">
        <f>IF(OR(CC66="",CC66=0),"",ROUND(CF66/CC66,3))</f>
        <v>0</v>
      </c>
      <c r="CJ66" s="196"/>
      <c r="CK66" s="80" t="str">
        <f t="shared" ref="CK66:CK71" si="182">IF(CI66="","",IF(CI66&lt;=ROUND(-$DG$12/100,3),"×",IF(CI66&gt;=ROUND($DG$12/100,3),"○","")))</f>
        <v/>
      </c>
      <c r="CL66" s="85">
        <v>25</v>
      </c>
      <c r="CM66" s="86"/>
      <c r="CN66" s="87"/>
      <c r="CO66" s="94">
        <v>25</v>
      </c>
      <c r="CP66" s="95"/>
      <c r="CQ66" s="96"/>
      <c r="CR66" s="88">
        <f>IF($O66="貸",CL66-CO66,IF($O66="借",-CL66+CO66,""))</f>
        <v>0</v>
      </c>
      <c r="CS66" s="89"/>
      <c r="CT66" s="90"/>
      <c r="CU66" s="195">
        <f>IF(OR(CO66="",CO66=0),"",ROUND(CR66/CO66,3))</f>
        <v>0</v>
      </c>
      <c r="CV66" s="196"/>
      <c r="CW66" s="80" t="str">
        <f t="shared" ref="CW66:CW71" si="183">IF(CU66="","",IF(CU66&lt;=ROUND(-$DG$12/100,3),"×",IF(CU66&gt;=ROUND($DG$12/100,3),"○","")))</f>
        <v/>
      </c>
      <c r="CX66" s="85"/>
      <c r="CY66" s="86"/>
      <c r="CZ66" s="87"/>
      <c r="DA66" s="94"/>
      <c r="DB66" s="95"/>
      <c r="DC66" s="96"/>
      <c r="DD66" s="88">
        <f>IF($O66="貸",CX66-DA66,IF($O66="借",-CX66+DA66,""))</f>
        <v>0</v>
      </c>
      <c r="DE66" s="89"/>
      <c r="DF66" s="90"/>
      <c r="DG66" s="195" t="str">
        <f>IF(OR(DA66="",DA66=0),"",ROUND(DD66/DA66,3))</f>
        <v/>
      </c>
      <c r="DH66" s="196"/>
      <c r="DI66" s="80" t="str">
        <f t="shared" ref="DI66:DI71" si="184">IF(DG66="","",IF(DG66&lt;=ROUND(-$DG$12/100,3),"×",IF(DG66&gt;=ROUND($DG$12/100,3),"○","")))</f>
        <v/>
      </c>
    </row>
    <row r="67" spans="4:113" ht="16.149999999999999" customHeight="1" thickBot="1">
      <c r="D67" s="186"/>
      <c r="E67" s="18" t="s">
        <v>178</v>
      </c>
      <c r="F67" s="241" t="s">
        <v>136</v>
      </c>
      <c r="G67" s="242"/>
      <c r="H67" s="242"/>
      <c r="I67" s="242"/>
      <c r="J67" s="242"/>
      <c r="K67" s="242"/>
      <c r="L67" s="242"/>
      <c r="M67" s="242"/>
      <c r="N67" s="243"/>
      <c r="O67" s="25" t="s">
        <v>52</v>
      </c>
      <c r="P67" s="16"/>
      <c r="Q67" s="16" t="s">
        <v>125</v>
      </c>
      <c r="R67" s="85">
        <v>264</v>
      </c>
      <c r="S67" s="86"/>
      <c r="T67" s="87"/>
      <c r="U67" s="94">
        <v>264</v>
      </c>
      <c r="V67" s="95"/>
      <c r="W67" s="96"/>
      <c r="X67" s="88">
        <f t="shared" ref="X67" si="185">IF($O67="貸",R67-U67,IF($O67="借",-R67+U67,""))</f>
        <v>0</v>
      </c>
      <c r="Y67" s="89"/>
      <c r="Z67" s="90"/>
      <c r="AA67" s="195">
        <f t="shared" ref="AA67" si="186">IF(OR(U67="",U67=0),ROUND(X67/100,3),ROUND(X67/U67,3))</f>
        <v>0</v>
      </c>
      <c r="AB67" s="196"/>
      <c r="AC67" s="80" t="str">
        <f t="shared" si="178"/>
        <v/>
      </c>
      <c r="AD67" s="85">
        <f>+AP67+BB67+BN67+BZ67+CL67+CX67</f>
        <v>264</v>
      </c>
      <c r="AE67" s="86"/>
      <c r="AF67" s="87"/>
      <c r="AG67" s="94">
        <f>+AS67+BE67+BQ67+CC67+CO67+DA67</f>
        <v>264</v>
      </c>
      <c r="AH67" s="95"/>
      <c r="AI67" s="96"/>
      <c r="AJ67" s="85">
        <f>+R67-AD67</f>
        <v>0</v>
      </c>
      <c r="AK67" s="86"/>
      <c r="AL67" s="87"/>
      <c r="AM67" s="94">
        <f>+U67-AG67</f>
        <v>0</v>
      </c>
      <c r="AN67" s="95"/>
      <c r="AO67" s="96"/>
      <c r="AP67" s="85">
        <v>74</v>
      </c>
      <c r="AQ67" s="86"/>
      <c r="AR67" s="87"/>
      <c r="AS67" s="94">
        <v>74</v>
      </c>
      <c r="AT67" s="95"/>
      <c r="AU67" s="96"/>
      <c r="AV67" s="88">
        <f>IF($O67="貸",AP67-AS67,IF($O67="借",-AP67+AS67,""))</f>
        <v>0</v>
      </c>
      <c r="AW67" s="89"/>
      <c r="AX67" s="90"/>
      <c r="AY67" s="195">
        <f>IF(OR(AS67="",AS67=0),"",ROUND(AV67/AS67,3))</f>
        <v>0</v>
      </c>
      <c r="AZ67" s="196"/>
      <c r="BA67" s="80" t="str">
        <f t="shared" si="179"/>
        <v/>
      </c>
      <c r="BB67" s="85">
        <v>67</v>
      </c>
      <c r="BC67" s="86"/>
      <c r="BD67" s="87"/>
      <c r="BE67" s="94">
        <v>67</v>
      </c>
      <c r="BF67" s="95"/>
      <c r="BG67" s="96"/>
      <c r="BH67" s="88">
        <f>IF($O67="貸",BB67-BE67,IF($O67="借",-BB67+BE67,""))</f>
        <v>0</v>
      </c>
      <c r="BI67" s="89"/>
      <c r="BJ67" s="90"/>
      <c r="BK67" s="195">
        <f>IF(OR(BE67="",BE67=0),"",ROUND(BH67/BE67,3))</f>
        <v>0</v>
      </c>
      <c r="BL67" s="196"/>
      <c r="BM67" s="80" t="str">
        <f t="shared" si="180"/>
        <v/>
      </c>
      <c r="BN67" s="85">
        <v>43</v>
      </c>
      <c r="BO67" s="86"/>
      <c r="BP67" s="87"/>
      <c r="BQ67" s="94">
        <v>43</v>
      </c>
      <c r="BR67" s="95"/>
      <c r="BS67" s="96"/>
      <c r="BT67" s="88">
        <f>IF($O67="貸",BN67-BQ67,IF($O67="借",-BN67+BQ67,""))</f>
        <v>0</v>
      </c>
      <c r="BU67" s="89"/>
      <c r="BV67" s="90"/>
      <c r="BW67" s="195">
        <f>IF(OR(BQ67="",BQ67=0),"",ROUND(BT67/BQ67,3))</f>
        <v>0</v>
      </c>
      <c r="BX67" s="196"/>
      <c r="BY67" s="80" t="str">
        <f t="shared" si="181"/>
        <v/>
      </c>
      <c r="BZ67" s="85">
        <v>80</v>
      </c>
      <c r="CA67" s="86"/>
      <c r="CB67" s="87"/>
      <c r="CC67" s="94">
        <v>80</v>
      </c>
      <c r="CD67" s="95"/>
      <c r="CE67" s="96"/>
      <c r="CF67" s="88">
        <f>IF($O67="貸",BZ67-CC67,IF($O67="借",-BZ67+CC67,""))</f>
        <v>0</v>
      </c>
      <c r="CG67" s="89"/>
      <c r="CH67" s="90"/>
      <c r="CI67" s="195">
        <f>IF(OR(CC67="",CC67=0),"",ROUND(CF67/CC67,3))</f>
        <v>0</v>
      </c>
      <c r="CJ67" s="196"/>
      <c r="CK67" s="80" t="str">
        <f t="shared" si="182"/>
        <v/>
      </c>
      <c r="CL67" s="85"/>
      <c r="CM67" s="86"/>
      <c r="CN67" s="87"/>
      <c r="CO67" s="94"/>
      <c r="CP67" s="95"/>
      <c r="CQ67" s="96"/>
      <c r="CR67" s="88">
        <f>IF($O67="貸",CL67-CO67,IF($O67="借",-CL67+CO67,""))</f>
        <v>0</v>
      </c>
      <c r="CS67" s="89"/>
      <c r="CT67" s="90"/>
      <c r="CU67" s="195" t="str">
        <f>IF(OR(CO67="",CO67=0),"",ROUND(CR67/CO67,3))</f>
        <v/>
      </c>
      <c r="CV67" s="196"/>
      <c r="CW67" s="80" t="str">
        <f t="shared" si="183"/>
        <v/>
      </c>
      <c r="CX67" s="85"/>
      <c r="CY67" s="86"/>
      <c r="CZ67" s="87"/>
      <c r="DA67" s="94"/>
      <c r="DB67" s="95"/>
      <c r="DC67" s="96"/>
      <c r="DD67" s="88">
        <f>IF($O67="貸",CX67-DA67,IF($O67="借",-CX67+DA67,""))</f>
        <v>0</v>
      </c>
      <c r="DE67" s="89"/>
      <c r="DF67" s="90"/>
      <c r="DG67" s="195" t="str">
        <f>IF(OR(DA67="",DA67=0),"",ROUND(DD67/DA67,3))</f>
        <v/>
      </c>
      <c r="DH67" s="196"/>
      <c r="DI67" s="80" t="str">
        <f t="shared" si="184"/>
        <v/>
      </c>
    </row>
    <row r="68" spans="4:113" ht="16.149999999999999" customHeight="1" thickBot="1">
      <c r="D68" s="186"/>
      <c r="E68" s="18" t="s">
        <v>179</v>
      </c>
      <c r="F68" s="241" t="s">
        <v>138</v>
      </c>
      <c r="G68" s="242"/>
      <c r="H68" s="242"/>
      <c r="I68" s="242"/>
      <c r="J68" s="242"/>
      <c r="K68" s="242"/>
      <c r="L68" s="242"/>
      <c r="M68" s="242"/>
      <c r="N68" s="243"/>
      <c r="O68" s="25" t="s">
        <v>52</v>
      </c>
      <c r="Q68" s="16" t="s">
        <v>47</v>
      </c>
      <c r="R68" s="62"/>
      <c r="S68" s="231">
        <v>1</v>
      </c>
      <c r="T68" s="232"/>
      <c r="U68" s="64"/>
      <c r="V68" s="191">
        <v>1</v>
      </c>
      <c r="W68" s="192"/>
      <c r="X68" s="61"/>
      <c r="Y68" s="195">
        <f>IF($O68="貸",S68-V68,IF($O68="借",V68-S68,""))</f>
        <v>0</v>
      </c>
      <c r="Z68" s="196"/>
      <c r="AA68" s="61"/>
      <c r="AB68" s="61"/>
      <c r="AC68" s="80" t="str">
        <f t="shared" si="178"/>
        <v/>
      </c>
      <c r="AD68" s="62"/>
      <c r="AE68" s="231">
        <f>+AQ68+BC68+BO68+CA68</f>
        <v>1</v>
      </c>
      <c r="AF68" s="232"/>
      <c r="AG68" s="64"/>
      <c r="AH68" s="191">
        <f>+AT68+BF68+BR68+CD68</f>
        <v>1</v>
      </c>
      <c r="AI68" s="192"/>
      <c r="AJ68" s="62"/>
      <c r="AK68" s="231">
        <f>+S68-AE68</f>
        <v>0</v>
      </c>
      <c r="AL68" s="232"/>
      <c r="AM68" s="64"/>
      <c r="AN68" s="191">
        <f>+V68-AH68</f>
        <v>0</v>
      </c>
      <c r="AO68" s="192"/>
      <c r="AP68" s="62"/>
      <c r="AQ68" s="231">
        <f>IF(OR($R67="",$R67=0),"",ROUND(AP67/$R67,3))</f>
        <v>0.28000000000000003</v>
      </c>
      <c r="AR68" s="232"/>
      <c r="AS68" s="64"/>
      <c r="AT68" s="191">
        <f>IF(OR($R67="",$R67=0),"",ROUND(AS67/$R67,3))</f>
        <v>0.28000000000000003</v>
      </c>
      <c r="AU68" s="192"/>
      <c r="AV68" s="61"/>
      <c r="AW68" s="195">
        <f>IF($O68="貸",AQ68-AT68,IF($O68="借",AT68-AQ68,""))</f>
        <v>0</v>
      </c>
      <c r="AX68" s="196"/>
      <c r="AY68" s="61"/>
      <c r="AZ68" s="61"/>
      <c r="BA68" s="80" t="str">
        <f t="shared" si="179"/>
        <v/>
      </c>
      <c r="BB68" s="62"/>
      <c r="BC68" s="231">
        <f>IF(OR($R67="",$R67=0),"",ROUND(BB67/$R67,3))</f>
        <v>0.254</v>
      </c>
      <c r="BD68" s="232"/>
      <c r="BE68" s="64"/>
      <c r="BF68" s="191">
        <f>IF(OR($R67="",$R67=0),"",ROUND(BE67/$R67,3))</f>
        <v>0.254</v>
      </c>
      <c r="BG68" s="192"/>
      <c r="BH68" s="61"/>
      <c r="BI68" s="195">
        <f>IF($O68="貸",BC68-BF68,IF($O68="借",BF68-BC68,""))</f>
        <v>0</v>
      </c>
      <c r="BJ68" s="196"/>
      <c r="BK68" s="61"/>
      <c r="BL68" s="61"/>
      <c r="BM68" s="80" t="str">
        <f t="shared" si="180"/>
        <v/>
      </c>
      <c r="BN68" s="62"/>
      <c r="BO68" s="231">
        <f>IF(OR($R67="",$R67=0),"",ROUND(BN67/$R67,3))</f>
        <v>0.16300000000000001</v>
      </c>
      <c r="BP68" s="232"/>
      <c r="BQ68" s="64"/>
      <c r="BR68" s="191">
        <f>IF(OR($R67="",$R67=0),"",ROUND(BQ67/$R67,3))</f>
        <v>0.16300000000000001</v>
      </c>
      <c r="BS68" s="192"/>
      <c r="BT68" s="61"/>
      <c r="BU68" s="195">
        <f>IF($O68="貸",BO68-BR68,IF($O68="借",BR68-BO68,""))</f>
        <v>0</v>
      </c>
      <c r="BV68" s="196"/>
      <c r="BW68" s="61"/>
      <c r="BX68" s="61"/>
      <c r="BY68" s="80" t="str">
        <f t="shared" si="181"/>
        <v/>
      </c>
      <c r="BZ68" s="62"/>
      <c r="CA68" s="231">
        <f>IF(OR($R67="",$R67=0),"",ROUND(BZ67/$R67,3))</f>
        <v>0.30299999999999999</v>
      </c>
      <c r="CB68" s="232"/>
      <c r="CC68" s="64"/>
      <c r="CD68" s="191">
        <f>IF(OR($R67="",$R67=0),"",ROUND(CC67/$R67,3))</f>
        <v>0.30299999999999999</v>
      </c>
      <c r="CE68" s="192"/>
      <c r="CF68" s="61"/>
      <c r="CG68" s="195">
        <f>IF($O68="貸",CA68-CD68,IF($O68="借",CD68-CA68,""))</f>
        <v>0</v>
      </c>
      <c r="CH68" s="196"/>
      <c r="CI68" s="61"/>
      <c r="CJ68" s="61"/>
      <c r="CK68" s="80" t="str">
        <f t="shared" si="182"/>
        <v/>
      </c>
      <c r="CL68" s="62"/>
      <c r="CM68" s="62"/>
      <c r="CN68" s="62"/>
      <c r="CO68" s="64"/>
      <c r="CP68" s="64"/>
      <c r="CQ68" s="64"/>
      <c r="CR68" s="61"/>
      <c r="CS68" s="61"/>
      <c r="CT68" s="61"/>
      <c r="CU68" s="61"/>
      <c r="CV68" s="61"/>
      <c r="CW68" s="80" t="str">
        <f t="shared" si="183"/>
        <v/>
      </c>
      <c r="CX68" s="62"/>
      <c r="CY68" s="62"/>
      <c r="CZ68" s="62"/>
      <c r="DA68" s="64"/>
      <c r="DB68" s="64"/>
      <c r="DC68" s="64"/>
      <c r="DD68" s="61"/>
      <c r="DE68" s="61"/>
      <c r="DF68" s="61"/>
      <c r="DG68" s="61"/>
      <c r="DH68" s="61"/>
      <c r="DI68" s="80" t="str">
        <f t="shared" si="184"/>
        <v/>
      </c>
    </row>
    <row r="69" spans="4:113" ht="23.45" customHeight="1" thickBot="1">
      <c r="D69" s="186"/>
      <c r="E69" s="18" t="s">
        <v>180</v>
      </c>
      <c r="F69" s="244" t="s">
        <v>173</v>
      </c>
      <c r="G69" s="245"/>
      <c r="H69" s="245"/>
      <c r="I69" s="245"/>
      <c r="J69" s="245"/>
      <c r="K69" s="245"/>
      <c r="L69" s="245"/>
      <c r="M69" s="245"/>
      <c r="N69" s="246"/>
      <c r="O69" s="25" t="s">
        <v>52</v>
      </c>
      <c r="P69" s="16" t="s">
        <v>45</v>
      </c>
      <c r="Q69" s="16" t="s">
        <v>46</v>
      </c>
      <c r="R69" s="85">
        <v>0</v>
      </c>
      <c r="S69" s="86"/>
      <c r="T69" s="87"/>
      <c r="U69" s="94">
        <v>0</v>
      </c>
      <c r="V69" s="95"/>
      <c r="W69" s="96"/>
      <c r="X69" s="88">
        <f t="shared" ref="X69" si="187">IF($O69="貸",R69-U69,IF($O69="借",-R69+U69,""))</f>
        <v>0</v>
      </c>
      <c r="Y69" s="89"/>
      <c r="Z69" s="90"/>
      <c r="AA69" s="195">
        <f t="shared" ref="AA69" si="188">IF(OR(U69="",U69=0),ROUND(X69/100,3),ROUND(X69/U69,3))</f>
        <v>0</v>
      </c>
      <c r="AB69" s="196"/>
      <c r="AC69" s="80" t="str">
        <f t="shared" si="178"/>
        <v/>
      </c>
      <c r="AD69" s="85">
        <f t="shared" ref="AD69" si="189">+AP69+BB69+BN69+BZ69+CL69+CX69</f>
        <v>0</v>
      </c>
      <c r="AE69" s="86"/>
      <c r="AF69" s="87"/>
      <c r="AG69" s="94">
        <f t="shared" ref="AG69" si="190">+AS69+BE69+BQ69+CC69+CO69+DA69</f>
        <v>0</v>
      </c>
      <c r="AH69" s="95"/>
      <c r="AI69" s="96"/>
      <c r="AJ69" s="85">
        <f t="shared" ref="AJ69" si="191">+R69-AD69</f>
        <v>0</v>
      </c>
      <c r="AK69" s="86"/>
      <c r="AL69" s="87"/>
      <c r="AM69" s="94">
        <f t="shared" ref="AM69" si="192">+U69-AG69</f>
        <v>0</v>
      </c>
      <c r="AN69" s="95"/>
      <c r="AO69" s="96"/>
      <c r="AP69" s="85">
        <f>ROUND($CO62*AQ68,0)</f>
        <v>15</v>
      </c>
      <c r="AQ69" s="86"/>
      <c r="AR69" s="87"/>
      <c r="AS69" s="94">
        <f>ROUND($CO62*AT68,0)</f>
        <v>15</v>
      </c>
      <c r="AT69" s="95"/>
      <c r="AU69" s="96"/>
      <c r="AV69" s="88">
        <f t="shared" ref="AV69" si="193">IF($O69="貸",AP69-AS69,IF($O69="借",-AP69+AS69,""))</f>
        <v>0</v>
      </c>
      <c r="AW69" s="89"/>
      <c r="AX69" s="90"/>
      <c r="AY69" s="195">
        <f t="shared" ref="AY69" si="194">IF(OR(AS69="",AS69=0),"",ROUND(AV69/AS69,3))</f>
        <v>0</v>
      </c>
      <c r="AZ69" s="196"/>
      <c r="BA69" s="80" t="str">
        <f t="shared" si="179"/>
        <v/>
      </c>
      <c r="BB69" s="85">
        <f>ROUND($CO62*BC68,0)</f>
        <v>14</v>
      </c>
      <c r="BC69" s="86"/>
      <c r="BD69" s="87"/>
      <c r="BE69" s="94">
        <f>ROUND($CO62*BF68,0)</f>
        <v>14</v>
      </c>
      <c r="BF69" s="95"/>
      <c r="BG69" s="96"/>
      <c r="BH69" s="88">
        <f t="shared" ref="BH69" si="195">IF($O69="貸",BB69-BE69,IF($O69="借",-BB69+BE69,""))</f>
        <v>0</v>
      </c>
      <c r="BI69" s="89"/>
      <c r="BJ69" s="90"/>
      <c r="BK69" s="195">
        <f t="shared" ref="BK69" si="196">IF(OR(BE69="",BE69=0),"",ROUND(BH69/BE69,3))</f>
        <v>0</v>
      </c>
      <c r="BL69" s="196"/>
      <c r="BM69" s="80" t="str">
        <f t="shared" si="180"/>
        <v/>
      </c>
      <c r="BN69" s="85">
        <f>ROUND($CO62*BO68,0)</f>
        <v>9</v>
      </c>
      <c r="BO69" s="86"/>
      <c r="BP69" s="87"/>
      <c r="BQ69" s="94">
        <f>ROUND($CO62*BR68,0)</f>
        <v>9</v>
      </c>
      <c r="BR69" s="95"/>
      <c r="BS69" s="96"/>
      <c r="BT69" s="88">
        <f t="shared" ref="BT69" si="197">IF($O69="貸",BN69-BQ69,IF($O69="借",-BN69+BQ69,""))</f>
        <v>0</v>
      </c>
      <c r="BU69" s="89"/>
      <c r="BV69" s="90"/>
      <c r="BW69" s="195">
        <f t="shared" ref="BW69" si="198">IF(OR(BQ69="",BQ69=0),"",ROUND(BT69/BQ69,3))</f>
        <v>0</v>
      </c>
      <c r="BX69" s="196"/>
      <c r="BY69" s="80" t="str">
        <f t="shared" si="181"/>
        <v/>
      </c>
      <c r="BZ69" s="85">
        <f>ROUND($CO62*CA68,0)</f>
        <v>17</v>
      </c>
      <c r="CA69" s="86"/>
      <c r="CB69" s="87"/>
      <c r="CC69" s="94">
        <f>ROUND($CO62*CD68,0)</f>
        <v>17</v>
      </c>
      <c r="CD69" s="95"/>
      <c r="CE69" s="96"/>
      <c r="CF69" s="88">
        <f t="shared" ref="CF69" si="199">IF($O69="貸",BZ69-CC69,IF($O69="借",-BZ69+CC69,""))</f>
        <v>0</v>
      </c>
      <c r="CG69" s="89"/>
      <c r="CH69" s="90"/>
      <c r="CI69" s="195">
        <f t="shared" ref="CI69" si="200">IF(OR(CC69="",CC69=0),"",ROUND(CF69/CC69,3))</f>
        <v>0</v>
      </c>
      <c r="CJ69" s="196"/>
      <c r="CK69" s="80" t="str">
        <f t="shared" si="182"/>
        <v/>
      </c>
      <c r="CL69" s="85">
        <f>-$CO62</f>
        <v>-55</v>
      </c>
      <c r="CM69" s="86"/>
      <c r="CN69" s="87"/>
      <c r="CO69" s="94">
        <f>-$CO62</f>
        <v>-55</v>
      </c>
      <c r="CP69" s="95"/>
      <c r="CQ69" s="96"/>
      <c r="CR69" s="88">
        <f t="shared" ref="CR69" si="201">IF($O69="貸",CL69-CO69,IF($O69="借",-CL69+CO69,""))</f>
        <v>0</v>
      </c>
      <c r="CS69" s="89"/>
      <c r="CT69" s="90"/>
      <c r="CU69" s="195">
        <f t="shared" ref="CU69" si="202">IF(OR(CO69="",CO69=0),"",ROUND(CR69/CO69,3))</f>
        <v>0</v>
      </c>
      <c r="CV69" s="196"/>
      <c r="CW69" s="80" t="str">
        <f t="shared" si="183"/>
        <v/>
      </c>
      <c r="CX69" s="85"/>
      <c r="CY69" s="86"/>
      <c r="CZ69" s="87"/>
      <c r="DA69" s="94"/>
      <c r="DB69" s="95"/>
      <c r="DC69" s="96"/>
      <c r="DD69" s="88">
        <f t="shared" ref="DD69" si="203">IF($O69="貸",CX69-DA69,IF($O69="借",-CX69+DA69,""))</f>
        <v>0</v>
      </c>
      <c r="DE69" s="89"/>
      <c r="DF69" s="90"/>
      <c r="DG69" s="195" t="str">
        <f t="shared" ref="DG69" si="204">IF(OR(DA69="",DA69=0),"",ROUND(DD69/DA69,3))</f>
        <v/>
      </c>
      <c r="DH69" s="196"/>
      <c r="DI69" s="80" t="str">
        <f t="shared" si="184"/>
        <v/>
      </c>
    </row>
    <row r="70" spans="4:113" ht="14.45" customHeight="1" thickBot="1">
      <c r="D70" s="186"/>
      <c r="R70" s="62"/>
      <c r="S70" s="62"/>
      <c r="T70" s="62"/>
      <c r="U70" s="64"/>
      <c r="V70" s="64"/>
      <c r="W70" s="64"/>
      <c r="X70" s="61"/>
      <c r="Y70" s="61"/>
      <c r="Z70" s="61"/>
      <c r="AA70" s="61"/>
      <c r="AB70" s="61"/>
      <c r="AD70" s="62"/>
      <c r="AE70" s="62"/>
      <c r="AF70" s="62"/>
      <c r="AG70" s="64"/>
      <c r="AH70" s="64"/>
      <c r="AI70" s="64"/>
      <c r="AJ70" s="62"/>
      <c r="AK70" s="62"/>
      <c r="AL70" s="62"/>
      <c r="AM70" s="64"/>
      <c r="AN70" s="64"/>
      <c r="AO70" s="64"/>
      <c r="AP70" s="62"/>
      <c r="AQ70" s="62"/>
      <c r="AR70" s="62"/>
      <c r="AS70" s="64"/>
      <c r="AT70" s="64"/>
      <c r="AU70" s="64"/>
      <c r="AV70" s="61"/>
      <c r="AW70" s="61"/>
      <c r="AX70" s="61"/>
      <c r="AY70" s="61"/>
      <c r="AZ70" s="61"/>
      <c r="BB70" s="62"/>
      <c r="BC70" s="62"/>
      <c r="BD70" s="62"/>
      <c r="BE70" s="64"/>
      <c r="BF70" s="64"/>
      <c r="BG70" s="64"/>
      <c r="BH70" s="61"/>
      <c r="BI70" s="61"/>
      <c r="BJ70" s="61"/>
      <c r="BK70" s="61"/>
      <c r="BL70" s="61"/>
      <c r="BN70" s="62"/>
      <c r="BO70" s="62"/>
      <c r="BP70" s="62"/>
      <c r="BQ70" s="64"/>
      <c r="BR70" s="64"/>
      <c r="BS70" s="64"/>
      <c r="BT70" s="61"/>
      <c r="BU70" s="61"/>
      <c r="BV70" s="61"/>
      <c r="BW70" s="61"/>
      <c r="BX70" s="61"/>
      <c r="BZ70" s="62"/>
      <c r="CA70" s="62"/>
      <c r="CB70" s="62"/>
      <c r="CC70" s="64"/>
      <c r="CD70" s="64"/>
      <c r="CE70" s="64"/>
      <c r="CF70" s="61"/>
      <c r="CG70" s="61"/>
      <c r="CH70" s="61"/>
      <c r="CI70" s="61"/>
      <c r="CJ70" s="61"/>
      <c r="CL70" s="62"/>
      <c r="CM70" s="62"/>
      <c r="CN70" s="62"/>
      <c r="CO70" s="64"/>
      <c r="CP70" s="64"/>
      <c r="CQ70" s="64"/>
      <c r="CR70" s="61"/>
      <c r="CS70" s="61"/>
      <c r="CT70" s="61"/>
      <c r="CU70" s="61"/>
      <c r="CV70" s="61"/>
      <c r="CX70" s="62"/>
      <c r="CY70" s="62"/>
      <c r="CZ70" s="62"/>
      <c r="DA70" s="64"/>
      <c r="DB70" s="64"/>
      <c r="DC70" s="64"/>
      <c r="DD70" s="61"/>
      <c r="DE70" s="61"/>
      <c r="DF70" s="61"/>
      <c r="DG70" s="61"/>
      <c r="DH70" s="61"/>
    </row>
    <row r="71" spans="4:113" ht="19.5" thickBot="1">
      <c r="D71" s="186"/>
      <c r="E71" s="18">
        <v>27</v>
      </c>
      <c r="F71" s="299" t="s">
        <v>139</v>
      </c>
      <c r="G71" s="269"/>
      <c r="H71" s="269"/>
      <c r="I71" s="269"/>
      <c r="J71" s="269"/>
      <c r="K71" s="269"/>
      <c r="L71" s="269"/>
      <c r="M71" s="269"/>
      <c r="N71" s="270"/>
      <c r="O71" s="25" t="s">
        <v>51</v>
      </c>
      <c r="P71" s="16" t="s">
        <v>45</v>
      </c>
      <c r="Q71" s="16" t="s">
        <v>46</v>
      </c>
      <c r="R71" s="85">
        <f>+R56-R61-R69</f>
        <v>216</v>
      </c>
      <c r="S71" s="86"/>
      <c r="T71" s="87"/>
      <c r="U71" s="94">
        <f>+U56-U61-U69</f>
        <v>431</v>
      </c>
      <c r="V71" s="95"/>
      <c r="W71" s="96"/>
      <c r="X71" s="88">
        <f t="shared" ref="X71" si="205">IF($O71="貸",R71-U71,IF($O71="借",-R71+U71,""))</f>
        <v>-215</v>
      </c>
      <c r="Y71" s="89"/>
      <c r="Z71" s="90"/>
      <c r="AA71" s="193">
        <f t="shared" ref="AA71" si="206">IF(OR(U71="",U71=0),ROUND(X71/100,3),ROUND(X71/U71,3))</f>
        <v>-0.499</v>
      </c>
      <c r="AB71" s="230"/>
      <c r="AC71" s="80" t="str">
        <f t="shared" si="178"/>
        <v>×</v>
      </c>
      <c r="AD71" s="85">
        <f t="shared" ref="AD71" si="207">+AD56-AD61-AD69</f>
        <v>216</v>
      </c>
      <c r="AE71" s="86"/>
      <c r="AF71" s="87"/>
      <c r="AG71" s="94">
        <f t="shared" ref="AG71" si="208">+AG56-AG61-AG69</f>
        <v>431</v>
      </c>
      <c r="AH71" s="95"/>
      <c r="AI71" s="96"/>
      <c r="AJ71" s="85">
        <f>+AJ56-AJ61</f>
        <v>0</v>
      </c>
      <c r="AK71" s="86"/>
      <c r="AL71" s="87"/>
      <c r="AM71" s="94">
        <f>+AM56-AM61</f>
        <v>0</v>
      </c>
      <c r="AN71" s="95"/>
      <c r="AO71" s="96"/>
      <c r="AP71" s="85">
        <f t="shared" ref="AP71:AS71" si="209">+AP56-AP61-AP69</f>
        <v>4</v>
      </c>
      <c r="AQ71" s="86"/>
      <c r="AR71" s="87"/>
      <c r="AS71" s="94">
        <f t="shared" si="209"/>
        <v>45</v>
      </c>
      <c r="AT71" s="95"/>
      <c r="AU71" s="96"/>
      <c r="AV71" s="88">
        <f t="shared" ref="AV71" si="210">IF($O71="貸",AP71-AS71,IF($O71="借",-AP71+AS71,""))</f>
        <v>-41</v>
      </c>
      <c r="AW71" s="89"/>
      <c r="AX71" s="90"/>
      <c r="AY71" s="193">
        <f t="shared" ref="AY71" si="211">IF(OR(AS71="",AS71=0),ROUND(AV71/100,3),ROUND(AV71/AS71,3))</f>
        <v>-0.91100000000000003</v>
      </c>
      <c r="AZ71" s="230"/>
      <c r="BA71" s="80" t="str">
        <f t="shared" si="179"/>
        <v>×</v>
      </c>
      <c r="BB71" s="85">
        <f t="shared" ref="BB71:BE71" si="212">+BB56-BB61-BB69</f>
        <v>68</v>
      </c>
      <c r="BC71" s="86"/>
      <c r="BD71" s="87"/>
      <c r="BE71" s="94">
        <f t="shared" si="212"/>
        <v>148</v>
      </c>
      <c r="BF71" s="95"/>
      <c r="BG71" s="96"/>
      <c r="BH71" s="88">
        <f t="shared" ref="BH71" si="213">IF($O71="貸",BB71-BE71,IF($O71="借",-BB71+BE71,""))</f>
        <v>-80</v>
      </c>
      <c r="BI71" s="89"/>
      <c r="BJ71" s="90"/>
      <c r="BK71" s="193">
        <f t="shared" ref="BK71" si="214">IF(OR(BE71="",BE71=0),ROUND(BH71/100,3),ROUND(BH71/BE71,3))</f>
        <v>-0.54100000000000004</v>
      </c>
      <c r="BL71" s="230"/>
      <c r="BM71" s="80" t="str">
        <f t="shared" si="180"/>
        <v>×</v>
      </c>
      <c r="BN71" s="85">
        <f t="shared" ref="BN71:BQ71" si="215">+BN56-BN61-BN69</f>
        <v>148</v>
      </c>
      <c r="BO71" s="86"/>
      <c r="BP71" s="87"/>
      <c r="BQ71" s="94">
        <f t="shared" si="215"/>
        <v>191</v>
      </c>
      <c r="BR71" s="95"/>
      <c r="BS71" s="96"/>
      <c r="BT71" s="88">
        <f t="shared" ref="BT71" si="216">IF($O71="貸",BN71-BQ71,IF($O71="借",-BN71+BQ71,""))</f>
        <v>-43</v>
      </c>
      <c r="BU71" s="89"/>
      <c r="BV71" s="90"/>
      <c r="BW71" s="193">
        <f t="shared" ref="BW71" si="217">IF(OR(BQ71="",BQ71=0),ROUND(BT71/100,3),ROUND(BT71/BQ71,3))</f>
        <v>-0.22500000000000001</v>
      </c>
      <c r="BX71" s="230"/>
      <c r="BY71" s="80" t="str">
        <f t="shared" si="181"/>
        <v>×</v>
      </c>
      <c r="BZ71" s="85">
        <f t="shared" ref="BZ71:CC71" si="218">+BZ56-BZ61-BZ69</f>
        <v>-9</v>
      </c>
      <c r="CA71" s="86"/>
      <c r="CB71" s="87"/>
      <c r="CC71" s="94">
        <f t="shared" si="218"/>
        <v>47</v>
      </c>
      <c r="CD71" s="95"/>
      <c r="CE71" s="96"/>
      <c r="CF71" s="88">
        <f t="shared" ref="CF71" si="219">IF($O71="貸",BZ71-CC71,IF($O71="借",-BZ71+CC71,""))</f>
        <v>-56</v>
      </c>
      <c r="CG71" s="89"/>
      <c r="CH71" s="90"/>
      <c r="CI71" s="193">
        <f t="shared" ref="CI71" si="220">IF(OR(CC71="",CC71=0),ROUND(CF71/100,3),ROUND(CF71/CC71,3))</f>
        <v>-1.1910000000000001</v>
      </c>
      <c r="CJ71" s="230"/>
      <c r="CK71" s="80" t="str">
        <f t="shared" si="182"/>
        <v>×</v>
      </c>
      <c r="CL71" s="85">
        <f t="shared" ref="CL71:CO71" si="221">+CL56-CL61-CL69</f>
        <v>5</v>
      </c>
      <c r="CM71" s="86"/>
      <c r="CN71" s="87"/>
      <c r="CO71" s="94">
        <f t="shared" si="221"/>
        <v>0</v>
      </c>
      <c r="CP71" s="95"/>
      <c r="CQ71" s="96"/>
      <c r="CR71" s="88">
        <f t="shared" ref="CR71" si="222">IF($O71="貸",CL71-CO71,IF($O71="借",-CL71+CO71,""))</f>
        <v>5</v>
      </c>
      <c r="CS71" s="89"/>
      <c r="CT71" s="90"/>
      <c r="CU71" s="195">
        <f t="shared" ref="CU71" si="223">IF(OR(CO71="",CO71=0),ROUND(CR71/100,3),ROUND(CR71/CO71,3))</f>
        <v>0.05</v>
      </c>
      <c r="CV71" s="196"/>
      <c r="CW71" s="80" t="str">
        <f t="shared" si="183"/>
        <v>○</v>
      </c>
      <c r="CX71" s="85">
        <f t="shared" ref="CX71" si="224">+CX56-CX61-CX69</f>
        <v>0</v>
      </c>
      <c r="CY71" s="86"/>
      <c r="CZ71" s="87"/>
      <c r="DA71" s="94">
        <f t="shared" ref="DA71" si="225">+DA56-DA61-DA69</f>
        <v>0</v>
      </c>
      <c r="DB71" s="95"/>
      <c r="DC71" s="96"/>
      <c r="DD71" s="88">
        <f t="shared" ref="DD71" si="226">IF($O71="貸",CX71-DA71,IF($O71="借",-CX71+DA71,""))</f>
        <v>0</v>
      </c>
      <c r="DE71" s="89"/>
      <c r="DF71" s="90"/>
      <c r="DG71" s="195">
        <f t="shared" ref="DG71" si="227">IF(OR(DA71="",DA71=0),ROUND(DD71/100,3),ROUND(DD71/DA71,3))</f>
        <v>0</v>
      </c>
      <c r="DH71" s="196"/>
      <c r="DI71" s="80" t="str">
        <f t="shared" si="184"/>
        <v/>
      </c>
    </row>
    <row r="72" spans="4:113" ht="19.5" thickBot="1">
      <c r="D72" s="186"/>
      <c r="E72" s="18">
        <v>28</v>
      </c>
      <c r="F72" s="299" t="s">
        <v>48</v>
      </c>
      <c r="G72" s="269"/>
      <c r="H72" s="269"/>
      <c r="I72" s="269"/>
      <c r="J72" s="269"/>
      <c r="K72" s="269"/>
      <c r="L72" s="269"/>
      <c r="M72" s="269"/>
      <c r="N72" s="270"/>
      <c r="O72" s="25" t="s">
        <v>51</v>
      </c>
      <c r="Q72" s="16" t="s">
        <v>47</v>
      </c>
      <c r="R72" s="62"/>
      <c r="S72" s="231">
        <f>IF(OR(R$27=0,R$27=""),"",ROUND(R71/R$27,3))</f>
        <v>0.22</v>
      </c>
      <c r="T72" s="232"/>
      <c r="U72" s="64"/>
      <c r="V72" s="191">
        <f>IF(OR(U$27=0,U$27=""),"",ROUND(U71/U$27,3))</f>
        <v>0.39200000000000002</v>
      </c>
      <c r="W72" s="192"/>
      <c r="X72" s="61"/>
      <c r="Y72" s="193">
        <f>IF($O72="貸",S72-V72,IF($O72="借",V72-S72,""))</f>
        <v>-0.17200000000000001</v>
      </c>
      <c r="Z72" s="230"/>
      <c r="AA72" s="61"/>
      <c r="AB72" s="61"/>
      <c r="AC72" s="81" t="str">
        <f>IF(Y72="","",IF(Y72&lt;=ROUND(-$DG$12/100,3),"×",IF(Y72&gt;=ROUND($DG$12/100,3),"○","")))</f>
        <v>×</v>
      </c>
      <c r="AD72" s="62"/>
      <c r="AE72" s="231">
        <f>IF(OR(AD$27=0,AD$27=""),"",ROUND(AD71/AD$27,3))</f>
        <v>0.22</v>
      </c>
      <c r="AF72" s="232"/>
      <c r="AG72" s="64"/>
      <c r="AH72" s="191">
        <f>IF(OR(AG$27=0,AG$27=""),"",ROUND(AG71/AG$27,3))</f>
        <v>0.39200000000000002</v>
      </c>
      <c r="AI72" s="192"/>
      <c r="AJ72" s="62"/>
      <c r="AK72" s="231" t="str">
        <f>IF(OR(AJ$27=0,AJ$27=""),"",ROUND(AJ71/AJ$27,3))</f>
        <v/>
      </c>
      <c r="AL72" s="232"/>
      <c r="AM72" s="64"/>
      <c r="AN72" s="191" t="str">
        <f>IF(OR(AM$27=0,AM$27=""),"",ROUND(AM71/AM$27,3))</f>
        <v/>
      </c>
      <c r="AO72" s="192"/>
      <c r="AP72" s="62"/>
      <c r="AQ72" s="231">
        <f>IF(OR(AP$27=0,AP$27=""),"",ROUND(AP71/AP$27,3))</f>
        <v>1.2999999999999999E-2</v>
      </c>
      <c r="AR72" s="232"/>
      <c r="AS72" s="64"/>
      <c r="AT72" s="191">
        <f>IF(OR(AS$27=0,AS$27=""),"",ROUND(AS71/AS$27,3))</f>
        <v>0.13600000000000001</v>
      </c>
      <c r="AU72" s="192"/>
      <c r="AV72" s="61"/>
      <c r="AW72" s="193">
        <f>IF($O72="貸",AQ72-AT72,IF($O72="借",AT72-AQ72,""))</f>
        <v>-0.12300000000000001</v>
      </c>
      <c r="AX72" s="230"/>
      <c r="AY72" s="61"/>
      <c r="AZ72" s="61"/>
      <c r="BA72" s="81" t="str">
        <f>IF(AW72="","",IF(AW72&lt;=ROUND(-$DG$12/100,3),"×",IF(AW72&gt;=ROUND($DG$12/100,3),"○","")))</f>
        <v>×</v>
      </c>
      <c r="BB72" s="62"/>
      <c r="BC72" s="231">
        <f>IF(OR(BB$27=0,BB$27=""),"",ROUND(BB71/BB$27,3))</f>
        <v>0.20200000000000001</v>
      </c>
      <c r="BD72" s="232"/>
      <c r="BE72" s="64"/>
      <c r="BF72" s="191">
        <f>IF(OR(BE$27=0,BE$27=""),"",ROUND(BE71/BE$27,3))</f>
        <v>0.378</v>
      </c>
      <c r="BG72" s="192"/>
      <c r="BH72" s="61"/>
      <c r="BI72" s="193">
        <f>IF($O72="貸",BC72-BF72,IF($O72="借",BF72-BC72,""))</f>
        <v>-0.17599999999999999</v>
      </c>
      <c r="BJ72" s="230"/>
      <c r="BK72" s="61"/>
      <c r="BL72" s="61"/>
      <c r="BM72" s="81" t="str">
        <f>IF(BI72="","",IF(BI72&lt;=ROUND(-$DG$12/100,3),"×",IF(BI72&gt;=ROUND($DG$12/100,3),"○","")))</f>
        <v>×</v>
      </c>
      <c r="BN72" s="62"/>
      <c r="BO72" s="231">
        <f>IF(OR(BN$27=0,BN$27=""),"",ROUND(BN71/BN$27,3))</f>
        <v>0.438</v>
      </c>
      <c r="BP72" s="232"/>
      <c r="BQ72" s="64"/>
      <c r="BR72" s="191">
        <f>IF(OR(BQ$27=0,BQ$27=""),"",ROUND(BQ71/BQ$27,3))</f>
        <v>0.50800000000000001</v>
      </c>
      <c r="BS72" s="192"/>
      <c r="BT72" s="61"/>
      <c r="BU72" s="193">
        <f>IF($O72="貸",BO72-BR72,IF($O72="借",BR72-BO72,""))</f>
        <v>-7.0000000000000007E-2</v>
      </c>
      <c r="BV72" s="230"/>
      <c r="BW72" s="61"/>
      <c r="BX72" s="61"/>
      <c r="BY72" s="81" t="str">
        <f>IF(BU72="","",IF(BU72&lt;=ROUND(-$DG$12/100,3),"×",IF(BU72&gt;=ROUND($DG$12/100,3),"○","")))</f>
        <v>×</v>
      </c>
      <c r="BZ72" s="62"/>
      <c r="CA72" s="231">
        <f>IF(OR(BZ$27=0,BZ$27=""),"",ROUND(BZ71/BZ$27,3))</f>
        <v>-2.3E-2</v>
      </c>
      <c r="CB72" s="232"/>
      <c r="CC72" s="64"/>
      <c r="CD72" s="191">
        <f>IF(OR(CC$27=0,CC$27=""),"",ROUND(CC71/CC$27,3))</f>
        <v>0.107</v>
      </c>
      <c r="CE72" s="192"/>
      <c r="CF72" s="61"/>
      <c r="CG72" s="193">
        <f>IF($O72="貸",CA72-CD72,IF($O72="借",CD72-CA72,""))</f>
        <v>-0.13</v>
      </c>
      <c r="CH72" s="230"/>
      <c r="CI72" s="61"/>
      <c r="CJ72" s="61"/>
      <c r="CK72" s="81" t="str">
        <f>IF(CG72="","",IF(CG72&lt;=ROUND(-$DG$12/100,3),"×",IF(CG72&gt;=ROUND($DG$12/100,3),"○","")))</f>
        <v>×</v>
      </c>
      <c r="CL72" s="62"/>
      <c r="CM72" s="231" t="str">
        <f>IF(OR(CL$27=0,CL$27=""),"",ROUND(CL71/CL$27,3))</f>
        <v/>
      </c>
      <c r="CN72" s="232"/>
      <c r="CO72" s="64"/>
      <c r="CP72" s="191" t="str">
        <f>IF(OR(CO$27=0,CO$27=""),"",ROUND(CO71/CO$27,3))</f>
        <v/>
      </c>
      <c r="CQ72" s="192"/>
      <c r="CR72" s="61"/>
      <c r="CS72" s="195" t="str">
        <f>IF(AND(CM72="",CP72=""),"",IF($O72="貸",CM72-CP72,IF($O72="借",CP72-CM72,"")))</f>
        <v/>
      </c>
      <c r="CT72" s="196"/>
      <c r="CU72" s="61"/>
      <c r="CV72" s="61"/>
      <c r="CW72" s="81" t="str">
        <f>IF(CS72="","",IF(CS72&lt;=ROUND(-$DG$12/100,3),"×",IF(CS72&gt;=ROUND($DG$12/100,3),"○","")))</f>
        <v/>
      </c>
      <c r="CX72" s="62"/>
      <c r="CY72" s="231">
        <f>IF(OR(CX$27=0,CX$27=""),"",ROUND(CX71/CX$27,3))</f>
        <v>0</v>
      </c>
      <c r="CZ72" s="232"/>
      <c r="DA72" s="64"/>
      <c r="DB72" s="191">
        <f>IF(OR(DA$27=0,DA$27=""),"",ROUND(DA71/DA$27,3))</f>
        <v>0</v>
      </c>
      <c r="DC72" s="192"/>
      <c r="DD72" s="61"/>
      <c r="DE72" s="195">
        <f>IF(AND(CY72="",DB72=""),"",IF($O72="貸",CY72-DB72,IF($O72="借",DB72-CY72,"")))</f>
        <v>0</v>
      </c>
      <c r="DF72" s="196"/>
      <c r="DG72" s="61"/>
      <c r="DH72" s="61"/>
      <c r="DI72" s="81" t="str">
        <f>IF(DE72="","",IF(DE72&lt;=ROUND(-$DG$12/100,3),"×",IF(DE72&gt;=ROUND($DG$12/100,3),"○","")))</f>
        <v/>
      </c>
    </row>
    <row r="73" spans="4:113" ht="5.45" customHeight="1" thickBot="1">
      <c r="D73" s="186"/>
      <c r="R73" s="62"/>
      <c r="S73" s="62"/>
      <c r="T73" s="62"/>
      <c r="U73" s="64"/>
      <c r="V73" s="64"/>
      <c r="W73" s="64"/>
      <c r="X73" s="61"/>
      <c r="Y73" s="61"/>
      <c r="Z73" s="61"/>
      <c r="AA73" s="61"/>
      <c r="AB73" s="61"/>
      <c r="AD73" s="62"/>
      <c r="AE73" s="62"/>
      <c r="AF73" s="62"/>
      <c r="AG73" s="64"/>
      <c r="AH73" s="64"/>
      <c r="AI73" s="64"/>
      <c r="AJ73" s="61"/>
      <c r="AK73" s="61"/>
      <c r="AL73" s="61"/>
      <c r="AM73" s="61"/>
      <c r="AN73" s="61"/>
      <c r="AO73" s="61"/>
      <c r="AP73" s="62"/>
      <c r="AQ73" s="62"/>
      <c r="AR73" s="62"/>
      <c r="AS73" s="64"/>
      <c r="AT73" s="64"/>
      <c r="AU73" s="64"/>
      <c r="AV73" s="61"/>
      <c r="AW73" s="61"/>
      <c r="AX73" s="61"/>
      <c r="AY73" s="61"/>
      <c r="AZ73" s="61"/>
      <c r="BB73" s="62"/>
      <c r="BC73" s="62"/>
      <c r="BD73" s="62"/>
      <c r="BE73" s="64"/>
      <c r="BF73" s="64"/>
      <c r="BG73" s="64"/>
      <c r="BH73" s="61"/>
      <c r="BI73" s="61"/>
      <c r="BJ73" s="61"/>
      <c r="BK73" s="61"/>
      <c r="BL73" s="61"/>
      <c r="BN73" s="62"/>
      <c r="BO73" s="62"/>
      <c r="BP73" s="62"/>
      <c r="BQ73" s="64"/>
      <c r="BR73" s="64"/>
      <c r="BS73" s="64"/>
      <c r="BT73" s="61"/>
      <c r="BU73" s="61"/>
      <c r="BV73" s="61"/>
      <c r="BW73" s="61"/>
      <c r="BX73" s="61"/>
      <c r="BZ73" s="62"/>
      <c r="CA73" s="62"/>
      <c r="CB73" s="62"/>
      <c r="CC73" s="64"/>
      <c r="CD73" s="64"/>
      <c r="CE73" s="64"/>
      <c r="CF73" s="61"/>
      <c r="CG73" s="61"/>
      <c r="CH73" s="61"/>
      <c r="CI73" s="61"/>
      <c r="CJ73" s="61"/>
      <c r="CL73" s="61"/>
      <c r="CM73" s="61"/>
      <c r="CN73" s="61"/>
      <c r="CO73" s="64"/>
      <c r="CP73" s="64"/>
      <c r="CQ73" s="64"/>
      <c r="CR73" s="61"/>
      <c r="CS73" s="61"/>
      <c r="CT73" s="61"/>
      <c r="CU73" s="61"/>
      <c r="CV73" s="61"/>
      <c r="CW73" s="61"/>
      <c r="CX73" s="62"/>
      <c r="CY73" s="62"/>
      <c r="CZ73" s="62"/>
      <c r="DA73" s="61"/>
      <c r="DB73" s="61"/>
      <c r="DC73" s="61"/>
      <c r="DD73" s="61"/>
      <c r="DE73" s="61"/>
      <c r="DF73" s="61"/>
      <c r="DG73" s="61"/>
      <c r="DH73" s="61"/>
      <c r="DI73" s="61"/>
    </row>
    <row r="74" spans="4:113" ht="19.5" thickBot="1">
      <c r="D74" s="186"/>
      <c r="E74" s="18">
        <v>29</v>
      </c>
      <c r="F74" s="299" t="s">
        <v>174</v>
      </c>
      <c r="G74" s="269"/>
      <c r="H74" s="269"/>
      <c r="I74" s="269"/>
      <c r="J74" s="269"/>
      <c r="K74" s="269"/>
      <c r="L74" s="269"/>
      <c r="M74" s="269"/>
      <c r="N74" s="270"/>
      <c r="O74" s="25" t="s">
        <v>52</v>
      </c>
      <c r="P74" s="16" t="s">
        <v>45</v>
      </c>
      <c r="Q74" s="16" t="s">
        <v>46</v>
      </c>
      <c r="R74" s="85">
        <f>IF(OR(S37=0,S37=""),"",ROUND(R62/S37,0))</f>
        <v>615</v>
      </c>
      <c r="S74" s="86"/>
      <c r="T74" s="87"/>
      <c r="U74" s="94">
        <f>IF(OR(V37=0,V37=""),"",ROUND(U62/V37,0))</f>
        <v>508</v>
      </c>
      <c r="V74" s="95"/>
      <c r="W74" s="96"/>
      <c r="X74" s="88">
        <f t="shared" ref="X74" si="228">IF($O74="貸",R74-U74,IF($O74="借",-R74+U74,""))</f>
        <v>-107</v>
      </c>
      <c r="Y74" s="89"/>
      <c r="Z74" s="90"/>
      <c r="AA74" s="193">
        <f t="shared" ref="AA74" si="229">IF(OR(U74="",U74=0),ROUND(X74/100,3),ROUND(X74/U74,3))</f>
        <v>-0.21099999999999999</v>
      </c>
      <c r="AB74" s="230"/>
      <c r="AC74" s="80" t="str">
        <f t="shared" ref="AC74" si="230">IF(AA74="","",IF(AA74&lt;=ROUND(-$DG$12/100,3),"×",IF(AA74&gt;=ROUND($DG$12/100,3),"○","")))</f>
        <v>×</v>
      </c>
      <c r="AD74" s="62"/>
      <c r="AE74" s="62"/>
      <c r="AF74" s="62"/>
      <c r="AG74" s="64"/>
      <c r="AH74" s="64"/>
      <c r="AI74" s="64"/>
      <c r="AJ74" s="61"/>
      <c r="AK74" s="61"/>
      <c r="AL74" s="61"/>
      <c r="AM74" s="61"/>
      <c r="AN74" s="61"/>
      <c r="AO74" s="61"/>
      <c r="AP74" s="85">
        <f>IF(OR(AQ37=0,AQ37=""),"",ROUND(AP62/AQ37,0))</f>
        <v>242</v>
      </c>
      <c r="AQ74" s="86"/>
      <c r="AR74" s="87"/>
      <c r="AS74" s="94">
        <f>IF(OR(AT37=0,AT37=""),"",ROUND(AS62/AT37,0))</f>
        <v>181</v>
      </c>
      <c r="AT74" s="95"/>
      <c r="AU74" s="96"/>
      <c r="AV74" s="88">
        <f t="shared" ref="AV74" si="231">IF($O74="貸",AP74-AS74,IF($O74="借",-AP74+AS74,""))</f>
        <v>-61</v>
      </c>
      <c r="AW74" s="89"/>
      <c r="AX74" s="90"/>
      <c r="AY74" s="193">
        <f t="shared" ref="AY74" si="232">IF(OR(AS74="",AS74=0),ROUND(AV74/100,3),ROUND(AV74/AS74,3))</f>
        <v>-0.33700000000000002</v>
      </c>
      <c r="AZ74" s="230"/>
      <c r="BA74" s="80" t="str">
        <f t="shared" ref="BA74" si="233">IF(AY74="","",IF(AY74&lt;=ROUND(-$DG$12/100,3),"×",IF(AY74&gt;=ROUND($DG$12/100,3),"○","")))</f>
        <v>×</v>
      </c>
      <c r="BB74" s="85">
        <f>IF(OR(BC37=0,BC37=""),"",ROUND(BB62/BC37,0))</f>
        <v>153</v>
      </c>
      <c r="BC74" s="86"/>
      <c r="BD74" s="87"/>
      <c r="BE74" s="94">
        <f>IF(OR(BF37=0,BF37=""),"",ROUND(BE62/BF37,0))</f>
        <v>106</v>
      </c>
      <c r="BF74" s="95"/>
      <c r="BG74" s="96"/>
      <c r="BH74" s="88">
        <f t="shared" ref="BH74" si="234">IF($O74="貸",BB74-BE74,IF($O74="借",-BB74+BE74,""))</f>
        <v>-47</v>
      </c>
      <c r="BI74" s="89"/>
      <c r="BJ74" s="90"/>
      <c r="BK74" s="193">
        <f t="shared" ref="BK74" si="235">IF(OR(BE74="",BE74=0),ROUND(BH74/100,3),ROUND(BH74/BE74,3))</f>
        <v>-0.443</v>
      </c>
      <c r="BL74" s="230"/>
      <c r="BM74" s="80" t="str">
        <f t="shared" ref="BM74" si="236">IF(BK74="","",IF(BK74&lt;=ROUND(-$DG$12/100,3),"×",IF(BK74&gt;=ROUND($DG$12/100,3),"○","")))</f>
        <v>×</v>
      </c>
      <c r="BN74" s="85">
        <f>IF(OR(BO37=0,BO37=""),"",ROUND(BN62/BO37,0))</f>
        <v>89</v>
      </c>
      <c r="BO74" s="86"/>
      <c r="BP74" s="87"/>
      <c r="BQ74" s="94">
        <f>IF(OR(BR37=0,BR37=""),"",ROUND(BQ62/BR37,0))</f>
        <v>82</v>
      </c>
      <c r="BR74" s="95"/>
      <c r="BS74" s="96"/>
      <c r="BT74" s="88">
        <f t="shared" ref="BT74" si="237">IF($O74="貸",BN74-BQ74,IF($O74="借",-BN74+BQ74,""))</f>
        <v>-7</v>
      </c>
      <c r="BU74" s="89"/>
      <c r="BV74" s="90"/>
      <c r="BW74" s="193">
        <f t="shared" ref="BW74" si="238">IF(OR(BQ74="",BQ74=0),ROUND(BT74/100,3),ROUND(BT74/BQ74,3))</f>
        <v>-8.5000000000000006E-2</v>
      </c>
      <c r="BX74" s="230"/>
      <c r="BY74" s="80" t="str">
        <f t="shared" ref="BY74" si="239">IF(BW74="","",IF(BW74&lt;=ROUND(-$DG$12/100,3),"×",IF(BW74&gt;=ROUND($DG$12/100,3),"○","")))</f>
        <v>×</v>
      </c>
      <c r="BZ74" s="85">
        <f>IF(OR(CA37=0,CA37=""),"",ROUND(BZ62/CA37,0))</f>
        <v>369</v>
      </c>
      <c r="CA74" s="86"/>
      <c r="CB74" s="87"/>
      <c r="CC74" s="94">
        <f>IF(OR(CD37=0,CD37=""),"",ROUND(CC62/CD37,0))</f>
        <v>292</v>
      </c>
      <c r="CD74" s="95"/>
      <c r="CE74" s="96"/>
      <c r="CF74" s="88">
        <f t="shared" ref="CF74" si="240">IF($O74="貸",BZ74-CC74,IF($O74="借",-BZ74+CC74,""))</f>
        <v>-77</v>
      </c>
      <c r="CG74" s="89"/>
      <c r="CH74" s="90"/>
      <c r="CI74" s="193">
        <f t="shared" ref="CI74" si="241">IF(OR(CC74="",CC74=0),ROUND(CF74/100,3),ROUND(CF74/CC74,3))</f>
        <v>-0.26400000000000001</v>
      </c>
      <c r="CJ74" s="230"/>
      <c r="CK74" s="80" t="str">
        <f t="shared" ref="CK74" si="242">IF(CI74="","",IF(CI74&lt;=ROUND(-$DG$12/100,3),"×",IF(CI74&gt;=ROUND($DG$12/100,3),"○","")))</f>
        <v>×</v>
      </c>
      <c r="CL74" s="61"/>
      <c r="CM74" s="61"/>
      <c r="CN74" s="61"/>
      <c r="CO74" s="64"/>
      <c r="CP74" s="64"/>
      <c r="CQ74" s="64"/>
      <c r="CR74" s="61"/>
      <c r="CS74" s="61"/>
      <c r="CT74" s="61"/>
      <c r="CU74" s="61"/>
      <c r="CV74" s="61"/>
      <c r="CW74" s="61"/>
      <c r="CX74" s="62"/>
      <c r="CY74" s="62"/>
      <c r="CZ74" s="62"/>
      <c r="DA74" s="61"/>
      <c r="DB74" s="61"/>
      <c r="DC74" s="61"/>
      <c r="DD74" s="61"/>
      <c r="DE74" s="61"/>
      <c r="DF74" s="61"/>
      <c r="DG74" s="61"/>
      <c r="DH74" s="61"/>
      <c r="DI74" s="61"/>
    </row>
    <row r="75" spans="4:113" ht="19.5" thickBot="1">
      <c r="D75" s="187"/>
      <c r="E75" s="18">
        <v>30</v>
      </c>
      <c r="F75" s="299" t="s">
        <v>175</v>
      </c>
      <c r="G75" s="269"/>
      <c r="H75" s="269"/>
      <c r="I75" s="269"/>
      <c r="J75" s="269"/>
      <c r="K75" s="269"/>
      <c r="L75" s="269"/>
      <c r="M75" s="269"/>
      <c r="N75" s="270"/>
      <c r="O75" s="25" t="s">
        <v>52</v>
      </c>
      <c r="Q75" s="16" t="s">
        <v>47</v>
      </c>
      <c r="R75" s="62"/>
      <c r="S75" s="231">
        <f>IF(OR(R$27=0,R$27=""),"",ROUND(R74/R$27,3))</f>
        <v>0.628</v>
      </c>
      <c r="T75" s="232"/>
      <c r="U75" s="64"/>
      <c r="V75" s="191">
        <f>IF(OR(U$27=0,U$27=""),"",ROUND(U74/U$27,3))</f>
        <v>0.46200000000000002</v>
      </c>
      <c r="W75" s="192"/>
      <c r="X75" s="61"/>
      <c r="Y75" s="193">
        <f>IF($O75="貸",S75-V75,IF($O75="借",V75-S75,""))</f>
        <v>-0.16599999999999998</v>
      </c>
      <c r="Z75" s="230"/>
      <c r="AA75" s="61"/>
      <c r="AB75" s="61"/>
      <c r="AC75" s="81" t="str">
        <f>IF(Y75="","",IF(Y75&lt;=ROUND(-$DG$12/100,3),"×",IF(Y75&gt;=ROUND($DG$12/100,3),"○","")))</f>
        <v>×</v>
      </c>
      <c r="AD75" s="62"/>
      <c r="AE75" s="62"/>
      <c r="AF75" s="62"/>
      <c r="AG75" s="61"/>
      <c r="AH75" s="61"/>
      <c r="AI75" s="61"/>
      <c r="AJ75" s="61"/>
      <c r="AK75" s="61"/>
      <c r="AL75" s="61"/>
      <c r="AM75" s="61"/>
      <c r="AN75" s="61"/>
      <c r="AO75" s="61"/>
      <c r="AP75" s="62"/>
      <c r="AQ75" s="231">
        <f>IF(OR(AP$27=0,AP$27=""),"",ROUND(AP74/AP$27,3))</f>
        <v>0.79300000000000004</v>
      </c>
      <c r="AR75" s="232"/>
      <c r="AS75" s="64"/>
      <c r="AT75" s="191">
        <f>IF(OR(AS$27=0,AS$27=""),"",ROUND(AS74/AS$27,3))</f>
        <v>0.54500000000000004</v>
      </c>
      <c r="AU75" s="192"/>
      <c r="AV75" s="61"/>
      <c r="AW75" s="193">
        <f>IF($O75="貸",AQ75-AT75,IF($O75="借",AT75-AQ75,""))</f>
        <v>-0.248</v>
      </c>
      <c r="AX75" s="230"/>
      <c r="AY75" s="61"/>
      <c r="AZ75" s="61"/>
      <c r="BA75" s="81" t="str">
        <f>IF(AW75="","",IF(AW75&lt;=ROUND(-$DG$12/100,3),"×",IF(AW75&gt;=ROUND($DG$12/100,3),"○","")))</f>
        <v>×</v>
      </c>
      <c r="BB75" s="62"/>
      <c r="BC75" s="231">
        <f>IF(OR(BB$27=0,BB$27=""),"",ROUND(BB74/BB$27,3))</f>
        <v>0.45400000000000001</v>
      </c>
      <c r="BD75" s="232"/>
      <c r="BE75" s="64"/>
      <c r="BF75" s="191">
        <f>IF(OR(BE$27=0,BE$27=""),"",ROUND(BE74/BE$27,3))</f>
        <v>0.27</v>
      </c>
      <c r="BG75" s="192"/>
      <c r="BH75" s="61"/>
      <c r="BI75" s="193">
        <f>IF($O75="貸",BC75-BF75,IF($O75="借",BF75-BC75,""))</f>
        <v>-0.184</v>
      </c>
      <c r="BJ75" s="230"/>
      <c r="BK75" s="61"/>
      <c r="BL75" s="61"/>
      <c r="BM75" s="81" t="str">
        <f>IF(BI75="","",IF(BI75&lt;=ROUND(-$DG$12/100,3),"×",IF(BI75&gt;=ROUND($DG$12/100,3),"○","")))</f>
        <v>×</v>
      </c>
      <c r="BN75" s="62"/>
      <c r="BO75" s="231">
        <f>IF(OR(BN$27=0,BN$27=""),"",ROUND(BN74/BN$27,3))</f>
        <v>0.26300000000000001</v>
      </c>
      <c r="BP75" s="232"/>
      <c r="BQ75" s="64"/>
      <c r="BR75" s="191">
        <f>IF(OR(BQ$27=0,BQ$27=""),"",ROUND(BQ74/BQ$27,3))</f>
        <v>0.218</v>
      </c>
      <c r="BS75" s="192"/>
      <c r="BT75" s="61"/>
      <c r="BU75" s="193">
        <f>IF($O75="貸",BO75-BR75,IF($O75="借",BR75-BO75,""))</f>
        <v>-4.5000000000000012E-2</v>
      </c>
      <c r="BV75" s="230"/>
      <c r="BW75" s="61"/>
      <c r="BX75" s="61"/>
      <c r="BY75" s="81" t="str">
        <f>IF(BU75="","",IF(BU75&lt;=ROUND(-$DG$12/100,3),"×",IF(BU75&gt;=ROUND($DG$12/100,3),"○","")))</f>
        <v/>
      </c>
      <c r="BZ75" s="62"/>
      <c r="CA75" s="231">
        <f>IF(OR(BZ$27=0,BZ$27=""),"",ROUND(BZ74/BZ$27,3))</f>
        <v>0.93700000000000006</v>
      </c>
      <c r="CB75" s="232"/>
      <c r="CC75" s="64"/>
      <c r="CD75" s="191">
        <f>IF(OR(CC$27=0,CC$27=""),"",ROUND(CC74/CC$27,3))</f>
        <v>0.66400000000000003</v>
      </c>
      <c r="CE75" s="192"/>
      <c r="CF75" s="61"/>
      <c r="CG75" s="193">
        <f>IF($O75="貸",CA75-CD75,IF($O75="借",CD75-CA75,""))</f>
        <v>-0.27300000000000002</v>
      </c>
      <c r="CH75" s="230"/>
      <c r="CI75" s="61"/>
      <c r="CJ75" s="61"/>
      <c r="CK75" s="81" t="str">
        <f>IF(CG75="","",IF(CG75&lt;=ROUND(-$DG$12/100,3),"×",IF(CG75&gt;=ROUND($DG$12/100,3),"○","")))</f>
        <v>×</v>
      </c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</row>
    <row r="76" spans="4:113" ht="19.5" thickBot="1">
      <c r="D76" s="54"/>
      <c r="E76" s="55"/>
      <c r="F76" s="43"/>
      <c r="G76" s="43"/>
      <c r="H76" s="43"/>
      <c r="I76" s="43"/>
      <c r="J76" s="43"/>
      <c r="K76" s="43"/>
      <c r="L76" s="43"/>
      <c r="M76" s="43"/>
      <c r="N76" s="43"/>
      <c r="O76" s="56"/>
      <c r="Q76" s="57"/>
      <c r="S76" s="58"/>
      <c r="T76" s="58"/>
      <c r="V76" s="58"/>
      <c r="W76" s="58"/>
      <c r="Y76" s="58"/>
      <c r="Z76" s="58"/>
      <c r="AA76" s="58"/>
      <c r="AB76" s="58"/>
      <c r="AC76" s="58"/>
    </row>
    <row r="77" spans="4:113" ht="19.149999999999999" customHeight="1">
      <c r="D77" s="221" t="s">
        <v>148</v>
      </c>
      <c r="E77" s="223"/>
      <c r="F77" s="233" t="s">
        <v>146</v>
      </c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5"/>
      <c r="S77" s="58"/>
      <c r="T77" s="58"/>
      <c r="V77" s="58"/>
      <c r="W77" s="58"/>
      <c r="Y77" s="58"/>
      <c r="Z77" s="58"/>
      <c r="AA77" s="58"/>
      <c r="AB77" s="58"/>
      <c r="AC77" s="58"/>
      <c r="AP77" s="212" t="s">
        <v>150</v>
      </c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4"/>
      <c r="BB77" s="212" t="s">
        <v>150</v>
      </c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4"/>
      <c r="BN77" s="212" t="s">
        <v>150</v>
      </c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4"/>
      <c r="BZ77" s="212" t="s">
        <v>150</v>
      </c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4"/>
      <c r="CL77" s="212" t="s">
        <v>150</v>
      </c>
      <c r="CM77" s="213"/>
      <c r="CN77" s="213"/>
      <c r="CO77" s="213"/>
      <c r="CP77" s="213"/>
      <c r="CQ77" s="213"/>
      <c r="CR77" s="213"/>
      <c r="CS77" s="213"/>
      <c r="CT77" s="213"/>
      <c r="CU77" s="213"/>
      <c r="CV77" s="213"/>
      <c r="CW77" s="214"/>
      <c r="CX77" s="212" t="s">
        <v>150</v>
      </c>
      <c r="CY77" s="213"/>
      <c r="CZ77" s="213"/>
      <c r="DA77" s="213"/>
      <c r="DB77" s="213"/>
      <c r="DC77" s="213"/>
      <c r="DD77" s="213"/>
      <c r="DE77" s="213"/>
      <c r="DF77" s="213"/>
      <c r="DG77" s="213"/>
      <c r="DH77" s="213"/>
      <c r="DI77" s="214"/>
    </row>
    <row r="78" spans="4:113" ht="19.149999999999999" customHeight="1">
      <c r="D78" s="222"/>
      <c r="E78" s="224"/>
      <c r="F78" s="234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8"/>
      <c r="S78" s="58"/>
      <c r="T78" s="58"/>
      <c r="V78" s="58"/>
      <c r="W78" s="58"/>
      <c r="Y78" s="58"/>
      <c r="Z78" s="58"/>
      <c r="AA78" s="58"/>
      <c r="AB78" s="58"/>
      <c r="AC78" s="58"/>
      <c r="AP78" s="215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7"/>
      <c r="BB78" s="215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7"/>
      <c r="BN78" s="215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7"/>
      <c r="BZ78" s="215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7"/>
      <c r="CL78" s="215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7"/>
      <c r="CX78" s="215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7"/>
    </row>
    <row r="79" spans="4:113" ht="14.25" thickBot="1">
      <c r="D79" s="222"/>
      <c r="E79" s="224"/>
      <c r="F79" s="139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1"/>
      <c r="S79" s="58"/>
      <c r="T79" s="58"/>
      <c r="V79" s="58"/>
      <c r="W79" s="58"/>
      <c r="Y79" s="58"/>
      <c r="Z79" s="58"/>
      <c r="AA79" s="58"/>
      <c r="AB79" s="58"/>
      <c r="AC79" s="58"/>
      <c r="AP79" s="218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20"/>
      <c r="BB79" s="218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20"/>
      <c r="BN79" s="218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20"/>
      <c r="BZ79" s="218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20"/>
      <c r="CL79" s="218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20"/>
      <c r="CX79" s="218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20"/>
    </row>
    <row r="80" spans="4:113" ht="19.149999999999999" customHeight="1">
      <c r="D80" s="222"/>
      <c r="E80" s="224"/>
      <c r="F80" s="221" t="s">
        <v>147</v>
      </c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5"/>
      <c r="S80" s="58"/>
      <c r="T80" s="58"/>
      <c r="V80" s="58"/>
      <c r="W80" s="58"/>
      <c r="Y80" s="58"/>
      <c r="Z80" s="58"/>
      <c r="AA80" s="58"/>
      <c r="AB80" s="58"/>
      <c r="AC80" s="58"/>
      <c r="AP80" s="212" t="s">
        <v>151</v>
      </c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4"/>
      <c r="BB80" s="212" t="s">
        <v>151</v>
      </c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4"/>
      <c r="BN80" s="212" t="s">
        <v>151</v>
      </c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4"/>
      <c r="BZ80" s="212" t="s">
        <v>151</v>
      </c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4"/>
      <c r="CL80" s="212" t="s">
        <v>151</v>
      </c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4"/>
      <c r="CX80" s="212" t="s">
        <v>151</v>
      </c>
      <c r="CY80" s="213"/>
      <c r="CZ80" s="213"/>
      <c r="DA80" s="213"/>
      <c r="DB80" s="213"/>
      <c r="DC80" s="213"/>
      <c r="DD80" s="213"/>
      <c r="DE80" s="213"/>
      <c r="DF80" s="213"/>
      <c r="DG80" s="213"/>
      <c r="DH80" s="213"/>
      <c r="DI80" s="214"/>
    </row>
    <row r="81" spans="4:117" ht="19.149999999999999" customHeight="1">
      <c r="D81" s="222"/>
      <c r="E81" s="224"/>
      <c r="F81" s="222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8"/>
      <c r="S81" s="58"/>
      <c r="T81" s="58"/>
      <c r="V81" s="58"/>
      <c r="W81" s="58"/>
      <c r="Y81" s="58"/>
      <c r="Z81" s="58"/>
      <c r="AA81" s="58"/>
      <c r="AB81" s="58"/>
      <c r="AC81" s="58"/>
      <c r="AP81" s="215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7"/>
      <c r="BB81" s="215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7"/>
      <c r="BN81" s="215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7"/>
      <c r="BZ81" s="215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7"/>
      <c r="CL81" s="215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7"/>
      <c r="CX81" s="215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7"/>
    </row>
    <row r="82" spans="4:117" ht="22.15" customHeight="1" thickBot="1">
      <c r="D82" s="225"/>
      <c r="E82" s="226"/>
      <c r="F82" s="139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1"/>
      <c r="S82" s="58"/>
      <c r="T82" s="58"/>
      <c r="V82" s="58"/>
      <c r="W82" s="58"/>
      <c r="Y82" s="58"/>
      <c r="Z82" s="58"/>
      <c r="AA82" s="58"/>
      <c r="AB82" s="58"/>
      <c r="AC82" s="58"/>
      <c r="AP82" s="218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20"/>
      <c r="BB82" s="218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20"/>
      <c r="BN82" s="218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20"/>
      <c r="BZ82" s="218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20"/>
      <c r="CL82" s="218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20"/>
      <c r="CX82" s="218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20"/>
    </row>
    <row r="83" spans="4:117" ht="19.149999999999999" customHeight="1">
      <c r="D83" s="221" t="s">
        <v>149</v>
      </c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3"/>
      <c r="S83" s="58"/>
      <c r="T83" s="58"/>
      <c r="V83" s="58"/>
      <c r="W83" s="58"/>
      <c r="Y83" s="58"/>
      <c r="Z83" s="58"/>
      <c r="AA83" s="58"/>
      <c r="AB83" s="58"/>
      <c r="AC83" s="58"/>
      <c r="AP83" s="212" t="s">
        <v>152</v>
      </c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4"/>
      <c r="BB83" s="212" t="s">
        <v>152</v>
      </c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4"/>
      <c r="BN83" s="212" t="s">
        <v>152</v>
      </c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4"/>
      <c r="BZ83" s="212" t="s">
        <v>152</v>
      </c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4"/>
      <c r="CL83" s="212" t="s">
        <v>152</v>
      </c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4"/>
      <c r="CX83" s="212" t="s">
        <v>152</v>
      </c>
      <c r="CY83" s="213"/>
      <c r="CZ83" s="213"/>
      <c r="DA83" s="213"/>
      <c r="DB83" s="213"/>
      <c r="DC83" s="213"/>
      <c r="DD83" s="213"/>
      <c r="DE83" s="213"/>
      <c r="DF83" s="213"/>
      <c r="DG83" s="213"/>
      <c r="DH83" s="213"/>
      <c r="DI83" s="214"/>
    </row>
    <row r="84" spans="4:117" ht="13.9" customHeight="1">
      <c r="D84" s="222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4"/>
      <c r="S84" s="58"/>
      <c r="T84" s="58"/>
      <c r="V84" s="58"/>
      <c r="W84" s="58"/>
      <c r="Y84" s="58"/>
      <c r="Z84" s="58"/>
      <c r="AA84" s="58"/>
      <c r="AB84" s="58"/>
      <c r="AC84" s="58"/>
      <c r="AP84" s="215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7"/>
      <c r="BB84" s="215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7"/>
      <c r="BN84" s="215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7"/>
      <c r="BZ84" s="215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5"/>
      <c r="CM84" s="216"/>
      <c r="CN84" s="216"/>
      <c r="CO84" s="216"/>
      <c r="CP84" s="216"/>
      <c r="CQ84" s="216"/>
      <c r="CR84" s="216"/>
      <c r="CS84" s="216"/>
      <c r="CT84" s="216"/>
      <c r="CU84" s="216"/>
      <c r="CV84" s="216"/>
      <c r="CW84" s="217"/>
      <c r="CX84" s="215"/>
      <c r="CY84" s="216"/>
      <c r="CZ84" s="216"/>
      <c r="DA84" s="216"/>
      <c r="DB84" s="216"/>
      <c r="DC84" s="216"/>
      <c r="DD84" s="216"/>
      <c r="DE84" s="216"/>
      <c r="DF84" s="216"/>
      <c r="DG84" s="216"/>
      <c r="DH84" s="216"/>
      <c r="DI84" s="217"/>
    </row>
    <row r="85" spans="4:117" ht="14.25" thickBot="1">
      <c r="D85" s="225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6"/>
      <c r="S85" s="58"/>
      <c r="T85" s="58"/>
      <c r="V85" s="58"/>
      <c r="W85" s="58"/>
      <c r="Y85" s="58"/>
      <c r="Z85" s="58"/>
      <c r="AA85" s="58"/>
      <c r="AB85" s="58"/>
      <c r="AC85" s="58"/>
      <c r="AP85" s="218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20"/>
      <c r="BB85" s="218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20"/>
      <c r="BN85" s="218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20"/>
      <c r="BZ85" s="218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20"/>
      <c r="CL85" s="218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20"/>
      <c r="CX85" s="218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20"/>
    </row>
    <row r="86" spans="4:117" ht="18.75">
      <c r="D86" s="54"/>
      <c r="E86" s="55"/>
      <c r="F86" s="43"/>
      <c r="G86" s="43"/>
      <c r="H86" s="43"/>
      <c r="I86" s="43"/>
      <c r="J86" s="43"/>
      <c r="K86" s="43"/>
      <c r="L86" s="43"/>
      <c r="M86" s="43"/>
      <c r="N86" s="43"/>
      <c r="O86" s="56"/>
      <c r="Q86" s="57"/>
      <c r="S86" s="58"/>
      <c r="T86" s="58"/>
      <c r="V86" s="58"/>
      <c r="W86" s="58"/>
      <c r="Y86" s="58"/>
      <c r="Z86" s="58"/>
      <c r="AA86" s="58"/>
      <c r="AB86" s="58"/>
      <c r="AC86" s="58"/>
    </row>
    <row r="87" spans="4:117" ht="14.25" thickBot="1">
      <c r="D87" t="s">
        <v>81</v>
      </c>
    </row>
    <row r="88" spans="4:117">
      <c r="D88" s="41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8"/>
    </row>
    <row r="89" spans="4:117">
      <c r="D89" s="29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1"/>
    </row>
    <row r="90" spans="4:117">
      <c r="D90" s="29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1"/>
    </row>
    <row r="91" spans="4:117">
      <c r="D91" s="29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1"/>
    </row>
    <row r="92" spans="4:117">
      <c r="D92" s="29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1"/>
    </row>
    <row r="93" spans="4:117" ht="14.25" thickBot="1">
      <c r="D93" s="32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4"/>
    </row>
  </sheetData>
  <mergeCells count="1365">
    <mergeCell ref="AZ6:BC6"/>
    <mergeCell ref="BF6:BG6"/>
    <mergeCell ref="BI6:BJ6"/>
    <mergeCell ref="X23:Z23"/>
    <mergeCell ref="AA23:AB23"/>
    <mergeCell ref="X24:Z24"/>
    <mergeCell ref="AA24:AB24"/>
    <mergeCell ref="X29:Z29"/>
    <mergeCell ref="AA29:AB29"/>
    <mergeCell ref="X30:Z30"/>
    <mergeCell ref="AA30:AB30"/>
    <mergeCell ref="F31:N31"/>
    <mergeCell ref="DG43:DH43"/>
    <mergeCell ref="AP44:AR44"/>
    <mergeCell ref="AS44:AU44"/>
    <mergeCell ref="AV44:AX44"/>
    <mergeCell ref="AY44:AZ44"/>
    <mergeCell ref="BB44:BD44"/>
    <mergeCell ref="BE44:BG44"/>
    <mergeCell ref="BH44:BJ44"/>
    <mergeCell ref="CI43:CJ43"/>
    <mergeCell ref="CL43:CN43"/>
    <mergeCell ref="CO43:CQ43"/>
    <mergeCell ref="CR43:CT43"/>
    <mergeCell ref="CU43:CV43"/>
    <mergeCell ref="CX43:CZ43"/>
    <mergeCell ref="BQ43:BS43"/>
    <mergeCell ref="BT43:BV43"/>
    <mergeCell ref="BW43:BX43"/>
    <mergeCell ref="BZ43:CB43"/>
    <mergeCell ref="DD44:DF44"/>
    <mergeCell ref="DG44:DH44"/>
    <mergeCell ref="CL44:CN44"/>
    <mergeCell ref="CO44:CQ44"/>
    <mergeCell ref="CR44:CT44"/>
    <mergeCell ref="CU44:CV44"/>
    <mergeCell ref="CX44:CZ44"/>
    <mergeCell ref="DA44:DC44"/>
    <mergeCell ref="BT44:BV44"/>
    <mergeCell ref="BW44:BX44"/>
    <mergeCell ref="BZ44:CB44"/>
    <mergeCell ref="CC44:CE44"/>
    <mergeCell ref="AP43:AR43"/>
    <mergeCell ref="AS43:AU43"/>
    <mergeCell ref="AV43:AX43"/>
    <mergeCell ref="AY43:AZ43"/>
    <mergeCell ref="BB43:BD43"/>
    <mergeCell ref="BE43:BG43"/>
    <mergeCell ref="BH43:BJ43"/>
    <mergeCell ref="BK43:BL43"/>
    <mergeCell ref="BN43:BP43"/>
    <mergeCell ref="CF44:CH44"/>
    <mergeCell ref="CI44:CJ44"/>
    <mergeCell ref="DB40:DC40"/>
    <mergeCell ref="DE40:DF40"/>
    <mergeCell ref="BU40:BV40"/>
    <mergeCell ref="CA40:CB40"/>
    <mergeCell ref="CD40:CE40"/>
    <mergeCell ref="CG40:CH40"/>
    <mergeCell ref="CY40:CZ40"/>
    <mergeCell ref="DA43:DC43"/>
    <mergeCell ref="DD43:DF43"/>
    <mergeCell ref="DG38:DH38"/>
    <mergeCell ref="BQ38:BS38"/>
    <mergeCell ref="BT38:BV38"/>
    <mergeCell ref="BW38:BX38"/>
    <mergeCell ref="BZ38:CB38"/>
    <mergeCell ref="CC38:CE38"/>
    <mergeCell ref="CF38:CH38"/>
    <mergeCell ref="DE39:DF39"/>
    <mergeCell ref="CC43:CE43"/>
    <mergeCell ref="CF43:CH43"/>
    <mergeCell ref="BR40:BS40"/>
    <mergeCell ref="DA38:DC38"/>
    <mergeCell ref="DD38:DF38"/>
    <mergeCell ref="AQ40:AR40"/>
    <mergeCell ref="AT40:AU40"/>
    <mergeCell ref="AW40:AX40"/>
    <mergeCell ref="BF39:BG39"/>
    <mergeCell ref="BI39:BJ39"/>
    <mergeCell ref="BO39:BP39"/>
    <mergeCell ref="BR39:BS39"/>
    <mergeCell ref="BC40:BD40"/>
    <mergeCell ref="BF40:BG40"/>
    <mergeCell ref="BI40:BJ40"/>
    <mergeCell ref="BO40:BP40"/>
    <mergeCell ref="BU39:BV39"/>
    <mergeCell ref="CA39:CB39"/>
    <mergeCell ref="CD39:CE39"/>
    <mergeCell ref="CG39:CH39"/>
    <mergeCell ref="CY39:CZ39"/>
    <mergeCell ref="BB36:BD36"/>
    <mergeCell ref="BE36:BG36"/>
    <mergeCell ref="BH36:BJ36"/>
    <mergeCell ref="BC37:BD37"/>
    <mergeCell ref="BF37:BG37"/>
    <mergeCell ref="BI37:BJ37"/>
    <mergeCell ref="CI38:CJ38"/>
    <mergeCell ref="CX38:CZ38"/>
    <mergeCell ref="AV36:AX36"/>
    <mergeCell ref="AY36:AZ36"/>
    <mergeCell ref="AE39:AF39"/>
    <mergeCell ref="AH39:AI39"/>
    <mergeCell ref="AK39:AL39"/>
    <mergeCell ref="AN39:AO39"/>
    <mergeCell ref="AQ39:AR39"/>
    <mergeCell ref="AT39:AU39"/>
    <mergeCell ref="AW39:AX39"/>
    <mergeCell ref="BC39:BD39"/>
    <mergeCell ref="DB39:DC39"/>
    <mergeCell ref="BW34:BX34"/>
    <mergeCell ref="CX34:CZ34"/>
    <mergeCell ref="AE37:AF37"/>
    <mergeCell ref="AH37:AI37"/>
    <mergeCell ref="AK37:AL37"/>
    <mergeCell ref="AN37:AO37"/>
    <mergeCell ref="AG36:AI36"/>
    <mergeCell ref="AJ36:AL36"/>
    <mergeCell ref="AM36:AO36"/>
    <mergeCell ref="AQ37:AR37"/>
    <mergeCell ref="AT37:AU37"/>
    <mergeCell ref="AW37:AX37"/>
    <mergeCell ref="AD36:AF36"/>
    <mergeCell ref="DG36:DH36"/>
    <mergeCell ref="CY37:CZ37"/>
    <mergeCell ref="DB37:DC37"/>
    <mergeCell ref="DE37:DF37"/>
    <mergeCell ref="CC36:CE36"/>
    <mergeCell ref="CF36:CH36"/>
    <mergeCell ref="CI36:CJ36"/>
    <mergeCell ref="CA37:CB37"/>
    <mergeCell ref="CD37:CE37"/>
    <mergeCell ref="CG37:CH37"/>
    <mergeCell ref="BZ36:CB36"/>
    <mergeCell ref="CX36:CZ36"/>
    <mergeCell ref="DA36:DC36"/>
    <mergeCell ref="DD36:DF36"/>
    <mergeCell ref="BT36:BV36"/>
    <mergeCell ref="BW36:BX36"/>
    <mergeCell ref="BO37:BP37"/>
    <mergeCell ref="BR37:BS37"/>
    <mergeCell ref="BU37:BV37"/>
    <mergeCell ref="DA33:DC33"/>
    <mergeCell ref="DD33:DF33"/>
    <mergeCell ref="DA30:DC30"/>
    <mergeCell ref="DD30:DF30"/>
    <mergeCell ref="DG33:DH33"/>
    <mergeCell ref="AP34:AR34"/>
    <mergeCell ref="AS34:AU34"/>
    <mergeCell ref="AV34:AX34"/>
    <mergeCell ref="AY34:AZ34"/>
    <mergeCell ref="BB34:BD34"/>
    <mergeCell ref="BE34:BG34"/>
    <mergeCell ref="BH34:BJ34"/>
    <mergeCell ref="CI33:CJ33"/>
    <mergeCell ref="CX33:CZ33"/>
    <mergeCell ref="BQ33:BS33"/>
    <mergeCell ref="BT33:BV33"/>
    <mergeCell ref="BW33:BX33"/>
    <mergeCell ref="BZ33:CB33"/>
    <mergeCell ref="CC33:CE33"/>
    <mergeCell ref="CF33:CH33"/>
    <mergeCell ref="BN33:BP33"/>
    <mergeCell ref="DA34:DC34"/>
    <mergeCell ref="DD34:DF34"/>
    <mergeCell ref="DG34:DH34"/>
    <mergeCell ref="BZ34:CB34"/>
    <mergeCell ref="CC34:CE34"/>
    <mergeCell ref="CF34:CH34"/>
    <mergeCell ref="CI34:CJ34"/>
    <mergeCell ref="BK34:BL34"/>
    <mergeCell ref="BN34:BP34"/>
    <mergeCell ref="BQ34:BS34"/>
    <mergeCell ref="BT34:BV34"/>
    <mergeCell ref="BE29:BG29"/>
    <mergeCell ref="BH29:BJ29"/>
    <mergeCell ref="AH31:AI31"/>
    <mergeCell ref="AK31:AL31"/>
    <mergeCell ref="AE31:AF31"/>
    <mergeCell ref="AD30:AF30"/>
    <mergeCell ref="AG30:AI30"/>
    <mergeCell ref="AJ30:AL30"/>
    <mergeCell ref="CY28:CZ28"/>
    <mergeCell ref="CI29:CJ29"/>
    <mergeCell ref="AS29:AU29"/>
    <mergeCell ref="AV29:AX29"/>
    <mergeCell ref="AY29:AZ29"/>
    <mergeCell ref="BB29:BD29"/>
    <mergeCell ref="DB28:DC28"/>
    <mergeCell ref="DE28:DF28"/>
    <mergeCell ref="AP33:AR33"/>
    <mergeCell ref="AS33:AU33"/>
    <mergeCell ref="AV33:AX33"/>
    <mergeCell ref="AY33:AZ33"/>
    <mergeCell ref="BB33:BD33"/>
    <mergeCell ref="BR28:BS28"/>
    <mergeCell ref="BU28:BV28"/>
    <mergeCell ref="CA28:CB28"/>
    <mergeCell ref="CD28:CE28"/>
    <mergeCell ref="CG28:CH28"/>
    <mergeCell ref="AT28:AU28"/>
    <mergeCell ref="AW28:AX28"/>
    <mergeCell ref="BC28:BD28"/>
    <mergeCell ref="BF28:BG28"/>
    <mergeCell ref="BI28:BJ28"/>
    <mergeCell ref="BO28:BP28"/>
    <mergeCell ref="DG30:DH30"/>
    <mergeCell ref="AN31:AO31"/>
    <mergeCell ref="AQ31:AR31"/>
    <mergeCell ref="AT31:AU31"/>
    <mergeCell ref="AW31:AX31"/>
    <mergeCell ref="BC31:BD31"/>
    <mergeCell ref="BF31:BG31"/>
    <mergeCell ref="BI31:BJ31"/>
    <mergeCell ref="BK30:BL30"/>
    <mergeCell ref="BN30:BP30"/>
    <mergeCell ref="BQ30:BS30"/>
    <mergeCell ref="BT30:BV30"/>
    <mergeCell ref="BW30:BX30"/>
    <mergeCell ref="CX30:CZ30"/>
    <mergeCell ref="BZ30:CB30"/>
    <mergeCell ref="CC30:CE30"/>
    <mergeCell ref="CF30:CH30"/>
    <mergeCell ref="CI30:CJ30"/>
    <mergeCell ref="AM30:AO30"/>
    <mergeCell ref="BO31:BP31"/>
    <mergeCell ref="BR31:BS31"/>
    <mergeCell ref="BU31:BV31"/>
    <mergeCell ref="CY31:CZ31"/>
    <mergeCell ref="CA31:CB31"/>
    <mergeCell ref="CD31:CE31"/>
    <mergeCell ref="CG31:CH31"/>
    <mergeCell ref="DB31:DC31"/>
    <mergeCell ref="DE31:DF31"/>
    <mergeCell ref="DG27:DH27"/>
    <mergeCell ref="AD29:AF29"/>
    <mergeCell ref="AG29:AI29"/>
    <mergeCell ref="AJ29:AL29"/>
    <mergeCell ref="AM29:AO29"/>
    <mergeCell ref="AP29:AR29"/>
    <mergeCell ref="CC27:CE27"/>
    <mergeCell ref="CF27:CH27"/>
    <mergeCell ref="CI27:CJ27"/>
    <mergeCell ref="BK27:BL27"/>
    <mergeCell ref="BN27:BP27"/>
    <mergeCell ref="BQ27:BS27"/>
    <mergeCell ref="BT27:BV27"/>
    <mergeCell ref="BW27:BX27"/>
    <mergeCell ref="BZ27:CB27"/>
    <mergeCell ref="AD27:AF27"/>
    <mergeCell ref="AG27:AI27"/>
    <mergeCell ref="DA29:DC29"/>
    <mergeCell ref="DD29:DF29"/>
    <mergeCell ref="DG29:DH29"/>
    <mergeCell ref="BK29:BL29"/>
    <mergeCell ref="BN29:BP29"/>
    <mergeCell ref="BQ29:BS29"/>
    <mergeCell ref="BT29:BV29"/>
    <mergeCell ref="BW29:BX29"/>
    <mergeCell ref="CX29:CZ29"/>
    <mergeCell ref="BZ29:CB29"/>
    <mergeCell ref="CC29:CE29"/>
    <mergeCell ref="CF29:CH29"/>
    <mergeCell ref="AK28:AL28"/>
    <mergeCell ref="AN28:AO28"/>
    <mergeCell ref="AQ28:AR28"/>
    <mergeCell ref="AG24:AI24"/>
    <mergeCell ref="AJ24:AL24"/>
    <mergeCell ref="AM24:AO24"/>
    <mergeCell ref="CY25:CZ25"/>
    <mergeCell ref="DB25:DC25"/>
    <mergeCell ref="DE25:DF25"/>
    <mergeCell ref="AP27:AR27"/>
    <mergeCell ref="AS27:AU27"/>
    <mergeCell ref="AV27:AX27"/>
    <mergeCell ref="AY27:AZ27"/>
    <mergeCell ref="BB27:BD27"/>
    <mergeCell ref="BR25:BS25"/>
    <mergeCell ref="BU25:BV25"/>
    <mergeCell ref="AT25:AU25"/>
    <mergeCell ref="AW25:AX25"/>
    <mergeCell ref="BC25:BD25"/>
    <mergeCell ref="BF25:BG25"/>
    <mergeCell ref="BI25:BJ25"/>
    <mergeCell ref="BO25:BP25"/>
    <mergeCell ref="CX27:CZ27"/>
    <mergeCell ref="DA27:DC27"/>
    <mergeCell ref="DD27:DF27"/>
    <mergeCell ref="AJ27:AL27"/>
    <mergeCell ref="AM27:AO27"/>
    <mergeCell ref="BE27:BG27"/>
    <mergeCell ref="BH27:BJ27"/>
    <mergeCell ref="DG23:DH23"/>
    <mergeCell ref="AP24:AR24"/>
    <mergeCell ref="AS24:AU24"/>
    <mergeCell ref="AV24:AX24"/>
    <mergeCell ref="AY24:AZ24"/>
    <mergeCell ref="BB24:BD24"/>
    <mergeCell ref="BE24:BG24"/>
    <mergeCell ref="BH24:BJ24"/>
    <mergeCell ref="CX23:CZ23"/>
    <mergeCell ref="BQ23:BS23"/>
    <mergeCell ref="BT23:BV23"/>
    <mergeCell ref="BW23:BX23"/>
    <mergeCell ref="AY23:AZ23"/>
    <mergeCell ref="BB23:BD23"/>
    <mergeCell ref="BE23:BG23"/>
    <mergeCell ref="BH23:BJ23"/>
    <mergeCell ref="BK23:BL23"/>
    <mergeCell ref="BN23:BP23"/>
    <mergeCell ref="CX24:CZ24"/>
    <mergeCell ref="DA24:DC24"/>
    <mergeCell ref="DD24:DF24"/>
    <mergeCell ref="DG24:DH24"/>
    <mergeCell ref="BK24:BL24"/>
    <mergeCell ref="BN24:BP24"/>
    <mergeCell ref="BQ24:BS24"/>
    <mergeCell ref="BT24:BV24"/>
    <mergeCell ref="BW24:BX24"/>
    <mergeCell ref="DG21:DH21"/>
    <mergeCell ref="AP22:AR22"/>
    <mergeCell ref="AS22:AU22"/>
    <mergeCell ref="AV22:AX22"/>
    <mergeCell ref="AY22:AZ22"/>
    <mergeCell ref="BB22:BD22"/>
    <mergeCell ref="BK21:BL21"/>
    <mergeCell ref="BN21:BP21"/>
    <mergeCell ref="BQ21:BS21"/>
    <mergeCell ref="BT21:BV21"/>
    <mergeCell ref="BW21:BX21"/>
    <mergeCell ref="DG22:DH22"/>
    <mergeCell ref="AD23:AF23"/>
    <mergeCell ref="AG23:AI23"/>
    <mergeCell ref="AJ23:AL23"/>
    <mergeCell ref="AM23:AO23"/>
    <mergeCell ref="AP23:AR23"/>
    <mergeCell ref="AS23:AU23"/>
    <mergeCell ref="AV23:AX23"/>
    <mergeCell ref="CX22:CZ22"/>
    <mergeCell ref="DA22:DC22"/>
    <mergeCell ref="DD22:DF22"/>
    <mergeCell ref="BW22:BX22"/>
    <mergeCell ref="BE22:BG22"/>
    <mergeCell ref="BH22:BJ22"/>
    <mergeCell ref="BK22:BL22"/>
    <mergeCell ref="BN22:BP22"/>
    <mergeCell ref="BQ22:BS22"/>
    <mergeCell ref="BT22:BV22"/>
    <mergeCell ref="AM22:AO22"/>
    <mergeCell ref="DA23:DC23"/>
    <mergeCell ref="DD23:DF23"/>
    <mergeCell ref="DG19:DH19"/>
    <mergeCell ref="AP20:AR20"/>
    <mergeCell ref="AS20:AU20"/>
    <mergeCell ref="AV20:AX20"/>
    <mergeCell ref="AY20:AZ20"/>
    <mergeCell ref="BB20:BD20"/>
    <mergeCell ref="BE20:BG20"/>
    <mergeCell ref="BH20:BJ20"/>
    <mergeCell ref="BK20:BL20"/>
    <mergeCell ref="DA19:DC19"/>
    <mergeCell ref="AV19:AX19"/>
    <mergeCell ref="AY19:AZ19"/>
    <mergeCell ref="BH19:BJ19"/>
    <mergeCell ref="BK19:BL19"/>
    <mergeCell ref="BT19:BV19"/>
    <mergeCell ref="BW19:BX19"/>
    <mergeCell ref="BN19:BP19"/>
    <mergeCell ref="CX19:CZ19"/>
    <mergeCell ref="AS19:AU19"/>
    <mergeCell ref="BE19:BG19"/>
    <mergeCell ref="BQ19:BS19"/>
    <mergeCell ref="CX20:CZ20"/>
    <mergeCell ref="DA20:DC20"/>
    <mergeCell ref="DD20:DF20"/>
    <mergeCell ref="DG20:DH20"/>
    <mergeCell ref="BN20:BP20"/>
    <mergeCell ref="BQ20:BS20"/>
    <mergeCell ref="BT20:BV20"/>
    <mergeCell ref="BW20:BX20"/>
    <mergeCell ref="X71:Z71"/>
    <mergeCell ref="AA71:AB71"/>
    <mergeCell ref="V72:W72"/>
    <mergeCell ref="Y72:Z72"/>
    <mergeCell ref="V75:W75"/>
    <mergeCell ref="Y75:Z75"/>
    <mergeCell ref="AA74:AB74"/>
    <mergeCell ref="U61:W61"/>
    <mergeCell ref="X61:Z61"/>
    <mergeCell ref="AA61:AB61"/>
    <mergeCell ref="U62:W62"/>
    <mergeCell ref="X62:Z62"/>
    <mergeCell ref="AA62:AB62"/>
    <mergeCell ref="U74:W74"/>
    <mergeCell ref="X74:Z74"/>
    <mergeCell ref="U71:W71"/>
    <mergeCell ref="DD19:DF19"/>
    <mergeCell ref="AP21:AR21"/>
    <mergeCell ref="AS21:AU21"/>
    <mergeCell ref="AV21:AX21"/>
    <mergeCell ref="AY21:AZ21"/>
    <mergeCell ref="BB21:BD21"/>
    <mergeCell ref="BE21:BG21"/>
    <mergeCell ref="CX21:CZ21"/>
    <mergeCell ref="DA21:DC21"/>
    <mergeCell ref="DD21:DF21"/>
    <mergeCell ref="AE25:AF25"/>
    <mergeCell ref="AH25:AI25"/>
    <mergeCell ref="AK25:AL25"/>
    <mergeCell ref="AN25:AO25"/>
    <mergeCell ref="AQ25:AR25"/>
    <mergeCell ref="AD24:AF24"/>
    <mergeCell ref="U23:W23"/>
    <mergeCell ref="V25:W25"/>
    <mergeCell ref="Y25:Z25"/>
    <mergeCell ref="U29:W29"/>
    <mergeCell ref="V28:W28"/>
    <mergeCell ref="Y28:Z28"/>
    <mergeCell ref="AA46:AB46"/>
    <mergeCell ref="AA47:AB47"/>
    <mergeCell ref="U48:W48"/>
    <mergeCell ref="X48:Z48"/>
    <mergeCell ref="AA48:AB48"/>
    <mergeCell ref="U49:W49"/>
    <mergeCell ref="X49:Z49"/>
    <mergeCell ref="AA49:AB49"/>
    <mergeCell ref="V39:W39"/>
    <mergeCell ref="V40:W40"/>
    <mergeCell ref="Y40:Z40"/>
    <mergeCell ref="AA43:AB43"/>
    <mergeCell ref="AA44:AB44"/>
    <mergeCell ref="AA45:AB45"/>
    <mergeCell ref="Y39:Z39"/>
    <mergeCell ref="U47:W47"/>
    <mergeCell ref="X47:Z47"/>
    <mergeCell ref="U46:W46"/>
    <mergeCell ref="X46:Z46"/>
    <mergeCell ref="U38:W38"/>
    <mergeCell ref="U36:W36"/>
    <mergeCell ref="X36:Z36"/>
    <mergeCell ref="Y37:Z37"/>
    <mergeCell ref="BN14:BY14"/>
    <mergeCell ref="BN16:BP17"/>
    <mergeCell ref="BQ16:BS17"/>
    <mergeCell ref="BT16:BV17"/>
    <mergeCell ref="BW16:BX17"/>
    <mergeCell ref="BY16:BY17"/>
    <mergeCell ref="CX14:DI14"/>
    <mergeCell ref="CX16:CZ17"/>
    <mergeCell ref="DA16:DC17"/>
    <mergeCell ref="DD16:DF17"/>
    <mergeCell ref="DG16:DH17"/>
    <mergeCell ref="DI16:DI17"/>
    <mergeCell ref="CL14:CW14"/>
    <mergeCell ref="CL16:CN17"/>
    <mergeCell ref="CO16:CQ17"/>
    <mergeCell ref="CR16:CT17"/>
    <mergeCell ref="CU16:CV17"/>
    <mergeCell ref="CW16:CW17"/>
    <mergeCell ref="S25:T25"/>
    <mergeCell ref="S31:T31"/>
    <mergeCell ref="R23:T23"/>
    <mergeCell ref="R24:T24"/>
    <mergeCell ref="F26:N26"/>
    <mergeCell ref="F32:N32"/>
    <mergeCell ref="R29:T29"/>
    <mergeCell ref="R30:T30"/>
    <mergeCell ref="F28:N28"/>
    <mergeCell ref="S28:T28"/>
    <mergeCell ref="AD16:AF17"/>
    <mergeCell ref="AG16:AI17"/>
    <mergeCell ref="AD14:AI14"/>
    <mergeCell ref="AJ14:AO14"/>
    <mergeCell ref="AJ16:AL17"/>
    <mergeCell ref="AM16:AO17"/>
    <mergeCell ref="R16:T17"/>
    <mergeCell ref="U16:W17"/>
    <mergeCell ref="X16:Z17"/>
    <mergeCell ref="AA16:AB17"/>
    <mergeCell ref="AC16:AC17"/>
    <mergeCell ref="U19:W19"/>
    <mergeCell ref="X19:Z19"/>
    <mergeCell ref="AA19:AB19"/>
    <mergeCell ref="AA20:AB20"/>
    <mergeCell ref="AA21:AB21"/>
    <mergeCell ref="AA22:AB22"/>
    <mergeCell ref="AA27:AB27"/>
    <mergeCell ref="V31:W31"/>
    <mergeCell ref="Y31:Z31"/>
    <mergeCell ref="U30:W30"/>
    <mergeCell ref="U24:W24"/>
    <mergeCell ref="F61:N61"/>
    <mergeCell ref="R61:T61"/>
    <mergeCell ref="F57:N57"/>
    <mergeCell ref="S57:T57"/>
    <mergeCell ref="AA50:AB50"/>
    <mergeCell ref="U51:W51"/>
    <mergeCell ref="F56:N56"/>
    <mergeCell ref="R56:T56"/>
    <mergeCell ref="F55:N55"/>
    <mergeCell ref="R55:T55"/>
    <mergeCell ref="F75:N75"/>
    <mergeCell ref="S75:T75"/>
    <mergeCell ref="F74:N74"/>
    <mergeCell ref="R74:T74"/>
    <mergeCell ref="F72:N72"/>
    <mergeCell ref="S72:T72"/>
    <mergeCell ref="U54:W54"/>
    <mergeCell ref="X54:Z54"/>
    <mergeCell ref="F71:N71"/>
    <mergeCell ref="R71:T71"/>
    <mergeCell ref="F62:N62"/>
    <mergeCell ref="R62:T62"/>
    <mergeCell ref="AA54:AB54"/>
    <mergeCell ref="U55:W55"/>
    <mergeCell ref="X55:Z55"/>
    <mergeCell ref="AA55:AB55"/>
    <mergeCell ref="U56:W56"/>
    <mergeCell ref="X56:Z56"/>
    <mergeCell ref="AA56:AB56"/>
    <mergeCell ref="X51:Z51"/>
    <mergeCell ref="AA51:AB51"/>
    <mergeCell ref="AA52:AB52"/>
    <mergeCell ref="F54:N54"/>
    <mergeCell ref="R54:T54"/>
    <mergeCell ref="U45:W45"/>
    <mergeCell ref="X45:Z45"/>
    <mergeCell ref="AD44:AF44"/>
    <mergeCell ref="F53:N53"/>
    <mergeCell ref="R53:T53"/>
    <mergeCell ref="U44:W44"/>
    <mergeCell ref="X44:Z44"/>
    <mergeCell ref="BQ47:BS47"/>
    <mergeCell ref="AP51:AR51"/>
    <mergeCell ref="AS51:AU51"/>
    <mergeCell ref="AV51:AX51"/>
    <mergeCell ref="AY51:AZ51"/>
    <mergeCell ref="BB51:BD51"/>
    <mergeCell ref="BE51:BG51"/>
    <mergeCell ref="BH51:BJ51"/>
    <mergeCell ref="BK51:BL51"/>
    <mergeCell ref="U50:W50"/>
    <mergeCell ref="X50:Z50"/>
    <mergeCell ref="U53:W53"/>
    <mergeCell ref="X53:Z53"/>
    <mergeCell ref="AA53:AB53"/>
    <mergeCell ref="U52:W52"/>
    <mergeCell ref="X52:Z52"/>
    <mergeCell ref="F48:N48"/>
    <mergeCell ref="R48:T48"/>
    <mergeCell ref="F47:N47"/>
    <mergeCell ref="R47:T47"/>
    <mergeCell ref="BB47:BD47"/>
    <mergeCell ref="BE47:BG47"/>
    <mergeCell ref="BH47:BJ47"/>
    <mergeCell ref="BK47:BL47"/>
    <mergeCell ref="BN47:BP47"/>
    <mergeCell ref="AD43:AF43"/>
    <mergeCell ref="AG43:AI43"/>
    <mergeCell ref="AJ43:AL43"/>
    <mergeCell ref="AM43:AO43"/>
    <mergeCell ref="F52:N52"/>
    <mergeCell ref="R52:T52"/>
    <mergeCell ref="U43:W43"/>
    <mergeCell ref="X43:Z43"/>
    <mergeCell ref="F51:N51"/>
    <mergeCell ref="R51:T51"/>
    <mergeCell ref="F50:N50"/>
    <mergeCell ref="R50:T50"/>
    <mergeCell ref="F49:N49"/>
    <mergeCell ref="R49:T49"/>
    <mergeCell ref="AD51:AF51"/>
    <mergeCell ref="AG51:AI51"/>
    <mergeCell ref="AJ51:AL51"/>
    <mergeCell ref="AM51:AO51"/>
    <mergeCell ref="AG44:AI44"/>
    <mergeCell ref="AJ44:AL44"/>
    <mergeCell ref="AM44:AO44"/>
    <mergeCell ref="BK44:BL44"/>
    <mergeCell ref="F46:N46"/>
    <mergeCell ref="R46:T46"/>
    <mergeCell ref="F45:N45"/>
    <mergeCell ref="R45:T45"/>
    <mergeCell ref="AY47:AZ47"/>
    <mergeCell ref="AP47:AR47"/>
    <mergeCell ref="AS47:AU47"/>
    <mergeCell ref="AV47:AX47"/>
    <mergeCell ref="F42:N42"/>
    <mergeCell ref="F43:N43"/>
    <mergeCell ref="R43:T43"/>
    <mergeCell ref="F37:N37"/>
    <mergeCell ref="S37:T37"/>
    <mergeCell ref="F36:N36"/>
    <mergeCell ref="R36:T36"/>
    <mergeCell ref="BE45:BG45"/>
    <mergeCell ref="BH45:BJ45"/>
    <mergeCell ref="BK45:BL45"/>
    <mergeCell ref="BN45:BP45"/>
    <mergeCell ref="AG38:AI38"/>
    <mergeCell ref="AJ38:AL38"/>
    <mergeCell ref="AM38:AO38"/>
    <mergeCell ref="BE38:BG38"/>
    <mergeCell ref="BH38:BJ38"/>
    <mergeCell ref="BK38:BL38"/>
    <mergeCell ref="BN38:BP38"/>
    <mergeCell ref="BN44:BP44"/>
    <mergeCell ref="R38:T38"/>
    <mergeCell ref="S40:T40"/>
    <mergeCell ref="S39:T39"/>
    <mergeCell ref="V37:W37"/>
    <mergeCell ref="AA36:AB36"/>
    <mergeCell ref="AP36:AR36"/>
    <mergeCell ref="AS36:AU36"/>
    <mergeCell ref="AD38:AF38"/>
    <mergeCell ref="AP38:AR38"/>
    <mergeCell ref="AS38:AU38"/>
    <mergeCell ref="AV38:AX38"/>
    <mergeCell ref="AY38:AZ38"/>
    <mergeCell ref="BB38:BD38"/>
    <mergeCell ref="F33:N33"/>
    <mergeCell ref="R33:T33"/>
    <mergeCell ref="F27:N27"/>
    <mergeCell ref="R27:T27"/>
    <mergeCell ref="AD34:AF34"/>
    <mergeCell ref="AG34:AI34"/>
    <mergeCell ref="AJ34:AL34"/>
    <mergeCell ref="AM34:AO34"/>
    <mergeCell ref="AJ33:AL33"/>
    <mergeCell ref="AM33:AO33"/>
    <mergeCell ref="BE33:BG33"/>
    <mergeCell ref="BH33:BJ33"/>
    <mergeCell ref="BK33:BL33"/>
    <mergeCell ref="AD33:AF33"/>
    <mergeCell ref="AG33:AI33"/>
    <mergeCell ref="BK36:BL36"/>
    <mergeCell ref="BN36:BP36"/>
    <mergeCell ref="U33:W33"/>
    <mergeCell ref="X33:Z33"/>
    <mergeCell ref="U34:W34"/>
    <mergeCell ref="X34:Z34"/>
    <mergeCell ref="AA33:AB33"/>
    <mergeCell ref="AA34:AB34"/>
    <mergeCell ref="AP30:AR30"/>
    <mergeCell ref="AS30:AU30"/>
    <mergeCell ref="AV30:AX30"/>
    <mergeCell ref="AY30:AZ30"/>
    <mergeCell ref="BB30:BD30"/>
    <mergeCell ref="BE30:BG30"/>
    <mergeCell ref="BH30:BJ30"/>
    <mergeCell ref="AE28:AF28"/>
    <mergeCell ref="AH28:AI28"/>
    <mergeCell ref="F21:N21"/>
    <mergeCell ref="R21:T21"/>
    <mergeCell ref="U21:W21"/>
    <mergeCell ref="X21:Z21"/>
    <mergeCell ref="F20:N20"/>
    <mergeCell ref="R20:T20"/>
    <mergeCell ref="U20:W20"/>
    <mergeCell ref="X20:Z20"/>
    <mergeCell ref="AD20:AF20"/>
    <mergeCell ref="AG20:AI20"/>
    <mergeCell ref="AJ20:AL20"/>
    <mergeCell ref="F22:N22"/>
    <mergeCell ref="R22:T22"/>
    <mergeCell ref="U22:W22"/>
    <mergeCell ref="X22:Z22"/>
    <mergeCell ref="AD22:AF22"/>
    <mergeCell ref="AG22:AI22"/>
    <mergeCell ref="AJ22:AL22"/>
    <mergeCell ref="AD21:AF21"/>
    <mergeCell ref="AG21:AI21"/>
    <mergeCell ref="AJ21:AL21"/>
    <mergeCell ref="F34:N34"/>
    <mergeCell ref="R34:T34"/>
    <mergeCell ref="U27:W27"/>
    <mergeCell ref="D14:D17"/>
    <mergeCell ref="E14:E17"/>
    <mergeCell ref="O14:O17"/>
    <mergeCell ref="P14:P17"/>
    <mergeCell ref="F17:N17"/>
    <mergeCell ref="BN15:BY15"/>
    <mergeCell ref="BZ15:CK15"/>
    <mergeCell ref="CL15:CW15"/>
    <mergeCell ref="CX15:DI15"/>
    <mergeCell ref="AD19:AF19"/>
    <mergeCell ref="AG19:AI19"/>
    <mergeCell ref="AJ19:AL19"/>
    <mergeCell ref="AM19:AO19"/>
    <mergeCell ref="AP19:AR19"/>
    <mergeCell ref="BB19:BD19"/>
    <mergeCell ref="D19:D75"/>
    <mergeCell ref="F19:N19"/>
    <mergeCell ref="R19:T19"/>
    <mergeCell ref="F44:N44"/>
    <mergeCell ref="R44:T44"/>
    <mergeCell ref="AD45:AF45"/>
    <mergeCell ref="AG45:AI45"/>
    <mergeCell ref="AJ45:AL45"/>
    <mergeCell ref="AM45:AO45"/>
    <mergeCell ref="AP45:AR45"/>
    <mergeCell ref="AS45:AU45"/>
    <mergeCell ref="AV45:AX45"/>
    <mergeCell ref="AY45:AZ45"/>
    <mergeCell ref="BB45:BD45"/>
    <mergeCell ref="F14:N14"/>
    <mergeCell ref="F16:N16"/>
    <mergeCell ref="F15:N15"/>
    <mergeCell ref="R15:AC15"/>
    <mergeCell ref="AD15:AI15"/>
    <mergeCell ref="AJ15:AO15"/>
    <mergeCell ref="AP15:BA15"/>
    <mergeCell ref="BB15:BM15"/>
    <mergeCell ref="DG4:DH4"/>
    <mergeCell ref="DJ4:DK4"/>
    <mergeCell ref="AJ8:AK8"/>
    <mergeCell ref="AV8:AY8"/>
    <mergeCell ref="BA8:BB8"/>
    <mergeCell ref="BD8:BE8"/>
    <mergeCell ref="AX2:AY2"/>
    <mergeCell ref="DA2:DH2"/>
    <mergeCell ref="DA4:DD4"/>
    <mergeCell ref="Q14:Q17"/>
    <mergeCell ref="R14:AC14"/>
    <mergeCell ref="Z10:AB10"/>
    <mergeCell ref="AJ10:AK10"/>
    <mergeCell ref="Z12:AK12"/>
    <mergeCell ref="BB12:BH12"/>
    <mergeCell ref="DG12:DH12"/>
    <mergeCell ref="BB14:BM14"/>
    <mergeCell ref="BB16:BD17"/>
    <mergeCell ref="BE16:BG17"/>
    <mergeCell ref="BH16:BJ17"/>
    <mergeCell ref="BK16:BL17"/>
    <mergeCell ref="BM16:BM17"/>
    <mergeCell ref="AP14:BA14"/>
    <mergeCell ref="AP16:AR17"/>
    <mergeCell ref="CC46:CE46"/>
    <mergeCell ref="CF46:CH46"/>
    <mergeCell ref="BT45:BV45"/>
    <mergeCell ref="BW45:BX45"/>
    <mergeCell ref="BZ45:CB45"/>
    <mergeCell ref="CC45:CE45"/>
    <mergeCell ref="CF45:CH45"/>
    <mergeCell ref="CI45:CJ45"/>
    <mergeCell ref="CL45:CN45"/>
    <mergeCell ref="CO45:CQ45"/>
    <mergeCell ref="CR45:CT45"/>
    <mergeCell ref="Z6:AA6"/>
    <mergeCell ref="AJ6:AM6"/>
    <mergeCell ref="AP6:AQ6"/>
    <mergeCell ref="AT6:AU6"/>
    <mergeCell ref="X27:Z27"/>
    <mergeCell ref="BQ36:BS36"/>
    <mergeCell ref="BQ45:BS45"/>
    <mergeCell ref="BQ44:BS44"/>
    <mergeCell ref="AS16:AU17"/>
    <mergeCell ref="AV16:AX17"/>
    <mergeCell ref="AY16:AZ17"/>
    <mergeCell ref="BA16:BA17"/>
    <mergeCell ref="BZ14:CK14"/>
    <mergeCell ref="BZ16:CB17"/>
    <mergeCell ref="CC16:CE17"/>
    <mergeCell ref="CF16:CH17"/>
    <mergeCell ref="CI16:CJ17"/>
    <mergeCell ref="CK16:CK17"/>
    <mergeCell ref="AM21:AO21"/>
    <mergeCell ref="BH21:BJ21"/>
    <mergeCell ref="AM20:AO20"/>
    <mergeCell ref="CR47:CT47"/>
    <mergeCell ref="CI46:CJ46"/>
    <mergeCell ref="CL46:CN46"/>
    <mergeCell ref="CO46:CQ46"/>
    <mergeCell ref="CR46:CT46"/>
    <mergeCell ref="CU46:CV46"/>
    <mergeCell ref="CX46:CZ46"/>
    <mergeCell ref="DA46:DC46"/>
    <mergeCell ref="DD46:DF46"/>
    <mergeCell ref="DG46:DH46"/>
    <mergeCell ref="CU45:CV45"/>
    <mergeCell ref="CX45:CZ45"/>
    <mergeCell ref="DA45:DC45"/>
    <mergeCell ref="DD45:DF45"/>
    <mergeCell ref="DG45:DH45"/>
    <mergeCell ref="AD46:AF46"/>
    <mergeCell ref="AG46:AI46"/>
    <mergeCell ref="AJ46:AL46"/>
    <mergeCell ref="AM46:AO46"/>
    <mergeCell ref="AP46:AR46"/>
    <mergeCell ref="AS46:AU46"/>
    <mergeCell ref="AV46:AX46"/>
    <mergeCell ref="AY46:AZ46"/>
    <mergeCell ref="BB46:BD46"/>
    <mergeCell ref="BE46:BG46"/>
    <mergeCell ref="BH46:BJ46"/>
    <mergeCell ref="BK46:BL46"/>
    <mergeCell ref="BN46:BP46"/>
    <mergeCell ref="BQ46:BS46"/>
    <mergeCell ref="BT46:BV46"/>
    <mergeCell ref="BW46:BX46"/>
    <mergeCell ref="BZ46:CB46"/>
    <mergeCell ref="CU47:CV47"/>
    <mergeCell ref="CX47:CZ47"/>
    <mergeCell ref="DA47:DC47"/>
    <mergeCell ref="DD47:DF47"/>
    <mergeCell ref="DG47:DH47"/>
    <mergeCell ref="AP48:AR48"/>
    <mergeCell ref="AS48:AU48"/>
    <mergeCell ref="AV48:AX48"/>
    <mergeCell ref="AY48:AZ48"/>
    <mergeCell ref="BB48:BD48"/>
    <mergeCell ref="BE48:BG48"/>
    <mergeCell ref="BH48:BJ48"/>
    <mergeCell ref="BK48:BL48"/>
    <mergeCell ref="BN48:BP48"/>
    <mergeCell ref="BQ48:BS48"/>
    <mergeCell ref="BT48:BV48"/>
    <mergeCell ref="BW48:BX48"/>
    <mergeCell ref="BZ48:CB48"/>
    <mergeCell ref="CC48:CE48"/>
    <mergeCell ref="CF48:CH48"/>
    <mergeCell ref="CI48:CJ48"/>
    <mergeCell ref="CX48:CZ48"/>
    <mergeCell ref="DA48:DC48"/>
    <mergeCell ref="DD48:DF48"/>
    <mergeCell ref="BT47:BV47"/>
    <mergeCell ref="BW47:BX47"/>
    <mergeCell ref="BZ47:CB47"/>
    <mergeCell ref="CC47:CE47"/>
    <mergeCell ref="CF47:CH47"/>
    <mergeCell ref="CI47:CJ47"/>
    <mergeCell ref="CL47:CN47"/>
    <mergeCell ref="CO47:CQ47"/>
    <mergeCell ref="BZ50:CB50"/>
    <mergeCell ref="CC50:CE50"/>
    <mergeCell ref="CF50:CH50"/>
    <mergeCell ref="DG48:DH48"/>
    <mergeCell ref="AD49:AF49"/>
    <mergeCell ref="AG49:AI49"/>
    <mergeCell ref="AJ49:AL49"/>
    <mergeCell ref="AM49:AO49"/>
    <mergeCell ref="AP49:AR49"/>
    <mergeCell ref="AS49:AU49"/>
    <mergeCell ref="AV49:AX49"/>
    <mergeCell ref="AY49:AZ49"/>
    <mergeCell ref="BB49:BD49"/>
    <mergeCell ref="BE49:BG49"/>
    <mergeCell ref="BH49:BJ49"/>
    <mergeCell ref="BK49:BL49"/>
    <mergeCell ref="BN49:BP49"/>
    <mergeCell ref="BQ49:BS49"/>
    <mergeCell ref="BT49:BV49"/>
    <mergeCell ref="BW49:BX49"/>
    <mergeCell ref="BZ49:CB49"/>
    <mergeCell ref="CC49:CE49"/>
    <mergeCell ref="CF49:CH49"/>
    <mergeCell ref="CI49:CJ49"/>
    <mergeCell ref="CL49:CN49"/>
    <mergeCell ref="CO49:CQ49"/>
    <mergeCell ref="CR49:CT49"/>
    <mergeCell ref="CI51:CJ51"/>
    <mergeCell ref="CL51:CN51"/>
    <mergeCell ref="CI50:CJ50"/>
    <mergeCell ref="CL50:CN50"/>
    <mergeCell ref="CO50:CQ50"/>
    <mergeCell ref="CR50:CT50"/>
    <mergeCell ref="CU50:CV50"/>
    <mergeCell ref="CX50:CZ50"/>
    <mergeCell ref="DA50:DC50"/>
    <mergeCell ref="DD50:DF50"/>
    <mergeCell ref="DG50:DH50"/>
    <mergeCell ref="CU49:CV49"/>
    <mergeCell ref="CX49:CZ49"/>
    <mergeCell ref="DA49:DC49"/>
    <mergeCell ref="DD49:DF49"/>
    <mergeCell ref="DG49:DH49"/>
    <mergeCell ref="AD50:AF50"/>
    <mergeCell ref="AG50:AI50"/>
    <mergeCell ref="AJ50:AL50"/>
    <mergeCell ref="AM50:AO50"/>
    <mergeCell ref="AP50:AR50"/>
    <mergeCell ref="AS50:AU50"/>
    <mergeCell ref="AV50:AX50"/>
    <mergeCell ref="AY50:AZ50"/>
    <mergeCell ref="BB50:BD50"/>
    <mergeCell ref="BE50:BG50"/>
    <mergeCell ref="BH50:BJ50"/>
    <mergeCell ref="BK50:BL50"/>
    <mergeCell ref="BN50:BP50"/>
    <mergeCell ref="BQ50:BS50"/>
    <mergeCell ref="BT50:BV50"/>
    <mergeCell ref="BW50:BX50"/>
    <mergeCell ref="DA52:DC52"/>
    <mergeCell ref="CO51:CQ51"/>
    <mergeCell ref="CR51:CT51"/>
    <mergeCell ref="CU51:CV51"/>
    <mergeCell ref="CX51:CZ51"/>
    <mergeCell ref="DA51:DC51"/>
    <mergeCell ref="DD51:DF51"/>
    <mergeCell ref="DG51:DH51"/>
    <mergeCell ref="AD52:AF52"/>
    <mergeCell ref="AG52:AI52"/>
    <mergeCell ref="AJ52:AL52"/>
    <mergeCell ref="AM52:AO52"/>
    <mergeCell ref="AP52:AR52"/>
    <mergeCell ref="AS52:AU52"/>
    <mergeCell ref="AV52:AX52"/>
    <mergeCell ref="AY52:AZ52"/>
    <mergeCell ref="BB52:BD52"/>
    <mergeCell ref="BE52:BG52"/>
    <mergeCell ref="BH52:BJ52"/>
    <mergeCell ref="BK52:BL52"/>
    <mergeCell ref="BN52:BP52"/>
    <mergeCell ref="BQ52:BS52"/>
    <mergeCell ref="BT52:BV52"/>
    <mergeCell ref="BW52:BX52"/>
    <mergeCell ref="BZ52:CB52"/>
    <mergeCell ref="BN51:BP51"/>
    <mergeCell ref="BQ51:BS51"/>
    <mergeCell ref="BT51:BV51"/>
    <mergeCell ref="BW51:BX51"/>
    <mergeCell ref="BZ51:CB51"/>
    <mergeCell ref="CC51:CE51"/>
    <mergeCell ref="CF51:CH51"/>
    <mergeCell ref="DD52:DF52"/>
    <mergeCell ref="DG52:DH52"/>
    <mergeCell ref="AD53:AF53"/>
    <mergeCell ref="AG53:AI53"/>
    <mergeCell ref="AJ53:AL53"/>
    <mergeCell ref="AM53:AO53"/>
    <mergeCell ref="AP53:AR53"/>
    <mergeCell ref="AS53:AU53"/>
    <mergeCell ref="BB53:BD53"/>
    <mergeCell ref="BE53:BG53"/>
    <mergeCell ref="BN53:BP53"/>
    <mergeCell ref="BQ53:BS53"/>
    <mergeCell ref="BZ53:CB53"/>
    <mergeCell ref="CC53:CE53"/>
    <mergeCell ref="CL53:CN53"/>
    <mergeCell ref="CO53:CQ53"/>
    <mergeCell ref="CX53:CZ53"/>
    <mergeCell ref="DA53:DC53"/>
    <mergeCell ref="AV53:AX53"/>
    <mergeCell ref="AY53:AZ53"/>
    <mergeCell ref="BH53:BJ53"/>
    <mergeCell ref="BK53:BL53"/>
    <mergeCell ref="BT53:BV53"/>
    <mergeCell ref="BW53:BX53"/>
    <mergeCell ref="CC52:CE52"/>
    <mergeCell ref="CF52:CH52"/>
    <mergeCell ref="CI52:CJ52"/>
    <mergeCell ref="CL52:CN52"/>
    <mergeCell ref="CO52:CQ52"/>
    <mergeCell ref="CR52:CT52"/>
    <mergeCell ref="CU52:CV52"/>
    <mergeCell ref="CX52:CZ52"/>
    <mergeCell ref="DD54:DF54"/>
    <mergeCell ref="CF53:CH53"/>
    <mergeCell ref="CI53:CJ53"/>
    <mergeCell ref="CR53:CT53"/>
    <mergeCell ref="CU53:CV53"/>
    <mergeCell ref="DD53:DF53"/>
    <mergeCell ref="DG53:DH53"/>
    <mergeCell ref="AD54:AF54"/>
    <mergeCell ref="AG54:AI54"/>
    <mergeCell ref="AJ54:AL54"/>
    <mergeCell ref="AM54:AO54"/>
    <mergeCell ref="AP54:AR54"/>
    <mergeCell ref="AS54:AU54"/>
    <mergeCell ref="AV54:AX54"/>
    <mergeCell ref="AY54:AZ54"/>
    <mergeCell ref="BB54:BD54"/>
    <mergeCell ref="BE54:BG54"/>
    <mergeCell ref="BH54:BJ54"/>
    <mergeCell ref="BK54:BL54"/>
    <mergeCell ref="BN54:BP54"/>
    <mergeCell ref="BQ54:BS54"/>
    <mergeCell ref="BT54:BV54"/>
    <mergeCell ref="BW54:BX54"/>
    <mergeCell ref="BZ54:CB54"/>
    <mergeCell ref="CC54:CE54"/>
    <mergeCell ref="DG54:DH54"/>
    <mergeCell ref="AD55:AF55"/>
    <mergeCell ref="AG55:AI55"/>
    <mergeCell ref="AJ55:AL55"/>
    <mergeCell ref="AM55:AO55"/>
    <mergeCell ref="AP55:AR55"/>
    <mergeCell ref="AS55:AU55"/>
    <mergeCell ref="AV55:AX55"/>
    <mergeCell ref="AY55:AZ55"/>
    <mergeCell ref="BB55:BD55"/>
    <mergeCell ref="BE55:BG55"/>
    <mergeCell ref="BH55:BJ55"/>
    <mergeCell ref="BK55:BL55"/>
    <mergeCell ref="BN55:BP55"/>
    <mergeCell ref="BQ55:BS55"/>
    <mergeCell ref="BT55:BV55"/>
    <mergeCell ref="BW55:BX55"/>
    <mergeCell ref="BZ55:CB55"/>
    <mergeCell ref="CC55:CE55"/>
    <mergeCell ref="CF55:CH55"/>
    <mergeCell ref="CI55:CJ55"/>
    <mergeCell ref="CL55:CN55"/>
    <mergeCell ref="CO55:CQ55"/>
    <mergeCell ref="CR55:CT55"/>
    <mergeCell ref="CF54:CH54"/>
    <mergeCell ref="CI54:CJ54"/>
    <mergeCell ref="CL54:CN54"/>
    <mergeCell ref="CO54:CQ54"/>
    <mergeCell ref="CR54:CT54"/>
    <mergeCell ref="CU54:CV54"/>
    <mergeCell ref="CX54:CZ54"/>
    <mergeCell ref="DA54:DC54"/>
    <mergeCell ref="CU55:CV55"/>
    <mergeCell ref="CX55:CZ55"/>
    <mergeCell ref="DA55:DC55"/>
    <mergeCell ref="DD55:DF55"/>
    <mergeCell ref="DG55:DH55"/>
    <mergeCell ref="V57:W57"/>
    <mergeCell ref="Y57:Z57"/>
    <mergeCell ref="AD56:AF56"/>
    <mergeCell ref="AG56:AI56"/>
    <mergeCell ref="AJ56:AL56"/>
    <mergeCell ref="AM56:AO56"/>
    <mergeCell ref="AP56:AR56"/>
    <mergeCell ref="AS56:AU56"/>
    <mergeCell ref="AV56:AX56"/>
    <mergeCell ref="AY56:AZ56"/>
    <mergeCell ref="BB56:BD56"/>
    <mergeCell ref="BE56:BG56"/>
    <mergeCell ref="BH56:BJ56"/>
    <mergeCell ref="BK56:BL56"/>
    <mergeCell ref="BN56:BP56"/>
    <mergeCell ref="BQ56:BS56"/>
    <mergeCell ref="BT56:BV56"/>
    <mergeCell ref="BW56:BX56"/>
    <mergeCell ref="BZ56:CB56"/>
    <mergeCell ref="DD56:DF56"/>
    <mergeCell ref="DG56:DH56"/>
    <mergeCell ref="AQ57:AR57"/>
    <mergeCell ref="AT57:AU57"/>
    <mergeCell ref="AW57:AX57"/>
    <mergeCell ref="BC57:BD57"/>
    <mergeCell ref="BF57:BG57"/>
    <mergeCell ref="BI57:BJ57"/>
    <mergeCell ref="BO57:BP57"/>
    <mergeCell ref="BR57:BS57"/>
    <mergeCell ref="BU57:BV57"/>
    <mergeCell ref="CA57:CB57"/>
    <mergeCell ref="CD57:CE57"/>
    <mergeCell ref="CG57:CH57"/>
    <mergeCell ref="CM57:CN57"/>
    <mergeCell ref="CP57:CQ57"/>
    <mergeCell ref="CS57:CT57"/>
    <mergeCell ref="CY57:CZ57"/>
    <mergeCell ref="DB57:DC57"/>
    <mergeCell ref="DE57:DF57"/>
    <mergeCell ref="CC56:CE56"/>
    <mergeCell ref="CF56:CH56"/>
    <mergeCell ref="CI56:CJ56"/>
    <mergeCell ref="CL56:CN56"/>
    <mergeCell ref="CO56:CQ56"/>
    <mergeCell ref="CR56:CT56"/>
    <mergeCell ref="CU56:CV56"/>
    <mergeCell ref="CX56:CZ56"/>
    <mergeCell ref="DA56:DC56"/>
    <mergeCell ref="DD61:DF61"/>
    <mergeCell ref="BE61:BG61"/>
    <mergeCell ref="BH61:BJ61"/>
    <mergeCell ref="BK61:BL61"/>
    <mergeCell ref="BN61:BP61"/>
    <mergeCell ref="BQ61:BS61"/>
    <mergeCell ref="BT61:BV61"/>
    <mergeCell ref="BW61:BX61"/>
    <mergeCell ref="BZ61:CB61"/>
    <mergeCell ref="CC61:CE61"/>
    <mergeCell ref="AD61:AF61"/>
    <mergeCell ref="AG61:AI61"/>
    <mergeCell ref="AJ61:AL61"/>
    <mergeCell ref="AM61:AO61"/>
    <mergeCell ref="AP61:AR61"/>
    <mergeCell ref="AS61:AU61"/>
    <mergeCell ref="AV61:AX61"/>
    <mergeCell ref="AY61:AZ61"/>
    <mergeCell ref="BB61:BD61"/>
    <mergeCell ref="DG61:DH61"/>
    <mergeCell ref="AD62:AF62"/>
    <mergeCell ref="AG62:AI62"/>
    <mergeCell ref="AJ62:AL62"/>
    <mergeCell ref="AM62:AO62"/>
    <mergeCell ref="AP62:AR62"/>
    <mergeCell ref="AS62:AU62"/>
    <mergeCell ref="AV62:AX62"/>
    <mergeCell ref="AY62:AZ62"/>
    <mergeCell ref="BB62:BD62"/>
    <mergeCell ref="BE62:BG62"/>
    <mergeCell ref="BH62:BJ62"/>
    <mergeCell ref="BK62:BL62"/>
    <mergeCell ref="BN62:BP62"/>
    <mergeCell ref="BQ62:BS62"/>
    <mergeCell ref="BT62:BV62"/>
    <mergeCell ref="BW62:BX62"/>
    <mergeCell ref="BZ62:CB62"/>
    <mergeCell ref="CC62:CE62"/>
    <mergeCell ref="CF62:CH62"/>
    <mergeCell ref="CI62:CJ62"/>
    <mergeCell ref="CL62:CN62"/>
    <mergeCell ref="CO62:CQ62"/>
    <mergeCell ref="CR62:CT62"/>
    <mergeCell ref="CF61:CH61"/>
    <mergeCell ref="CI61:CJ61"/>
    <mergeCell ref="CL61:CN61"/>
    <mergeCell ref="CO61:CQ61"/>
    <mergeCell ref="CR61:CT61"/>
    <mergeCell ref="CU61:CV61"/>
    <mergeCell ref="CX61:CZ61"/>
    <mergeCell ref="DA61:DC61"/>
    <mergeCell ref="CL66:CN66"/>
    <mergeCell ref="CO66:CQ66"/>
    <mergeCell ref="CR66:CT66"/>
    <mergeCell ref="CU62:CV62"/>
    <mergeCell ref="CX62:CZ62"/>
    <mergeCell ref="DA62:DC62"/>
    <mergeCell ref="DD62:DF62"/>
    <mergeCell ref="DG62:DH62"/>
    <mergeCell ref="F66:N66"/>
    <mergeCell ref="R66:T66"/>
    <mergeCell ref="U66:W66"/>
    <mergeCell ref="X66:Z66"/>
    <mergeCell ref="AA66:AB66"/>
    <mergeCell ref="AD66:AF66"/>
    <mergeCell ref="AG66:AI66"/>
    <mergeCell ref="AJ66:AL66"/>
    <mergeCell ref="AM66:AO66"/>
    <mergeCell ref="AP66:AR66"/>
    <mergeCell ref="AS66:AU66"/>
    <mergeCell ref="AV66:AX66"/>
    <mergeCell ref="AY66:AZ66"/>
    <mergeCell ref="BB66:BD66"/>
    <mergeCell ref="BE66:BG66"/>
    <mergeCell ref="BH66:BJ66"/>
    <mergeCell ref="BK66:BL66"/>
    <mergeCell ref="BN66:BP66"/>
    <mergeCell ref="BQ66:BS66"/>
    <mergeCell ref="CO69:CQ69"/>
    <mergeCell ref="CR69:CT69"/>
    <mergeCell ref="CU66:CV66"/>
    <mergeCell ref="CX66:CZ66"/>
    <mergeCell ref="DA66:DC66"/>
    <mergeCell ref="DD66:DF66"/>
    <mergeCell ref="DG66:DH66"/>
    <mergeCell ref="F69:N69"/>
    <mergeCell ref="R69:T69"/>
    <mergeCell ref="U69:W69"/>
    <mergeCell ref="X69:Z69"/>
    <mergeCell ref="AA69:AB69"/>
    <mergeCell ref="AD69:AF69"/>
    <mergeCell ref="AG69:AI69"/>
    <mergeCell ref="AJ69:AL69"/>
    <mergeCell ref="AM69:AO69"/>
    <mergeCell ref="AP69:AR69"/>
    <mergeCell ref="AS69:AU69"/>
    <mergeCell ref="AV69:AX69"/>
    <mergeCell ref="AY69:AZ69"/>
    <mergeCell ref="BB69:BD69"/>
    <mergeCell ref="BE69:BG69"/>
    <mergeCell ref="BH69:BJ69"/>
    <mergeCell ref="BK69:BL69"/>
    <mergeCell ref="BN69:BP69"/>
    <mergeCell ref="BQ69:BS69"/>
    <mergeCell ref="BT66:BV66"/>
    <mergeCell ref="BW66:BX66"/>
    <mergeCell ref="BZ66:CB66"/>
    <mergeCell ref="CC66:CE66"/>
    <mergeCell ref="CF66:CH66"/>
    <mergeCell ref="CI66:CJ66"/>
    <mergeCell ref="CR67:CT67"/>
    <mergeCell ref="CU69:CV69"/>
    <mergeCell ref="CX69:CZ69"/>
    <mergeCell ref="DA69:DC69"/>
    <mergeCell ref="DD69:DF69"/>
    <mergeCell ref="DG69:DH69"/>
    <mergeCell ref="F67:N67"/>
    <mergeCell ref="R67:T67"/>
    <mergeCell ref="U67:W67"/>
    <mergeCell ref="X67:Z67"/>
    <mergeCell ref="AA67:AB67"/>
    <mergeCell ref="AD67:AF67"/>
    <mergeCell ref="AG67:AI67"/>
    <mergeCell ref="AJ67:AL67"/>
    <mergeCell ref="AM67:AO67"/>
    <mergeCell ref="AP67:AR67"/>
    <mergeCell ref="AS67:AU67"/>
    <mergeCell ref="AV67:AX67"/>
    <mergeCell ref="AY67:AZ67"/>
    <mergeCell ref="BB67:BD67"/>
    <mergeCell ref="BE67:BG67"/>
    <mergeCell ref="BH67:BJ67"/>
    <mergeCell ref="BK67:BL67"/>
    <mergeCell ref="BN67:BP67"/>
    <mergeCell ref="BQ67:BS67"/>
    <mergeCell ref="BT69:BV69"/>
    <mergeCell ref="BW69:BX69"/>
    <mergeCell ref="BZ69:CB69"/>
    <mergeCell ref="CC69:CE69"/>
    <mergeCell ref="CF69:CH69"/>
    <mergeCell ref="CI69:CJ69"/>
    <mergeCell ref="CL69:CN69"/>
    <mergeCell ref="CU67:CV67"/>
    <mergeCell ref="CX67:CZ67"/>
    <mergeCell ref="DA67:DC67"/>
    <mergeCell ref="DD67:DF67"/>
    <mergeCell ref="DG67:DH67"/>
    <mergeCell ref="F68:N68"/>
    <mergeCell ref="S68:T68"/>
    <mergeCell ref="V68:W68"/>
    <mergeCell ref="Y68:Z68"/>
    <mergeCell ref="AE68:AF68"/>
    <mergeCell ref="AH68:AI68"/>
    <mergeCell ref="AK68:AL68"/>
    <mergeCell ref="AN68:AO68"/>
    <mergeCell ref="AQ68:AR68"/>
    <mergeCell ref="AT68:AU68"/>
    <mergeCell ref="AW68:AX68"/>
    <mergeCell ref="BC68:BD68"/>
    <mergeCell ref="BF68:BG68"/>
    <mergeCell ref="BI68:BJ68"/>
    <mergeCell ref="BO68:BP68"/>
    <mergeCell ref="BR68:BS68"/>
    <mergeCell ref="BU68:BV68"/>
    <mergeCell ref="CA68:CB68"/>
    <mergeCell ref="CD68:CE68"/>
    <mergeCell ref="BT67:BV67"/>
    <mergeCell ref="BW67:BX67"/>
    <mergeCell ref="BZ67:CB67"/>
    <mergeCell ref="CC67:CE67"/>
    <mergeCell ref="CF67:CH67"/>
    <mergeCell ref="CI67:CJ67"/>
    <mergeCell ref="CL67:CN67"/>
    <mergeCell ref="CO67:CQ67"/>
    <mergeCell ref="BH71:BJ71"/>
    <mergeCell ref="BK71:BL71"/>
    <mergeCell ref="BR58:BS58"/>
    <mergeCell ref="BU58:BV58"/>
    <mergeCell ref="BW58:BX58"/>
    <mergeCell ref="BN59:BY59"/>
    <mergeCell ref="CA58:CB58"/>
    <mergeCell ref="CD58:CE58"/>
    <mergeCell ref="CG58:CH58"/>
    <mergeCell ref="CI58:CJ58"/>
    <mergeCell ref="BZ59:CK59"/>
    <mergeCell ref="AQ58:AR58"/>
    <mergeCell ref="AT58:AU58"/>
    <mergeCell ref="AW58:AX58"/>
    <mergeCell ref="AY58:AZ58"/>
    <mergeCell ref="BC58:BD58"/>
    <mergeCell ref="BF58:BG58"/>
    <mergeCell ref="BI58:BJ58"/>
    <mergeCell ref="BK58:BL58"/>
    <mergeCell ref="BO58:BP58"/>
    <mergeCell ref="CG68:CH68"/>
    <mergeCell ref="AP59:BA59"/>
    <mergeCell ref="BB59:BM59"/>
    <mergeCell ref="BC72:BD72"/>
    <mergeCell ref="BF72:BG72"/>
    <mergeCell ref="BI72:BJ72"/>
    <mergeCell ref="BN71:BP71"/>
    <mergeCell ref="BQ71:BS71"/>
    <mergeCell ref="BT71:BV71"/>
    <mergeCell ref="BW71:BX71"/>
    <mergeCell ref="BO72:BP72"/>
    <mergeCell ref="BR72:BS72"/>
    <mergeCell ref="BU72:BV72"/>
    <mergeCell ref="CM63:CN63"/>
    <mergeCell ref="CP63:CQ63"/>
    <mergeCell ref="CS63:CT63"/>
    <mergeCell ref="CU63:CV63"/>
    <mergeCell ref="CL64:CW64"/>
    <mergeCell ref="AD71:AF71"/>
    <mergeCell ref="AE72:AF72"/>
    <mergeCell ref="AG71:AI71"/>
    <mergeCell ref="AH72:AI72"/>
    <mergeCell ref="AJ71:AL71"/>
    <mergeCell ref="AM71:AO71"/>
    <mergeCell ref="AK72:AL72"/>
    <mergeCell ref="AN72:AO72"/>
    <mergeCell ref="AP71:AR71"/>
    <mergeCell ref="AS71:AU71"/>
    <mergeCell ref="AV71:AX71"/>
    <mergeCell ref="AY71:AZ71"/>
    <mergeCell ref="AQ72:AR72"/>
    <mergeCell ref="AT72:AU72"/>
    <mergeCell ref="AW72:AX72"/>
    <mergeCell ref="BB71:BD71"/>
    <mergeCell ref="BE71:BG71"/>
    <mergeCell ref="CR71:CT71"/>
    <mergeCell ref="CU71:CV71"/>
    <mergeCell ref="CM72:CN72"/>
    <mergeCell ref="CP72:CQ72"/>
    <mergeCell ref="CS72:CT72"/>
    <mergeCell ref="CX71:CZ71"/>
    <mergeCell ref="DA71:DC71"/>
    <mergeCell ref="DD71:DF71"/>
    <mergeCell ref="DG71:DH71"/>
    <mergeCell ref="CY72:CZ72"/>
    <mergeCell ref="DB72:DC72"/>
    <mergeCell ref="DE72:DF72"/>
    <mergeCell ref="BZ71:CB71"/>
    <mergeCell ref="CC71:CE71"/>
    <mergeCell ref="CF71:CH71"/>
    <mergeCell ref="CI71:CJ71"/>
    <mergeCell ref="CA72:CB72"/>
    <mergeCell ref="CD72:CE72"/>
    <mergeCell ref="CG72:CH72"/>
    <mergeCell ref="CL71:CN71"/>
    <mergeCell ref="CO71:CQ71"/>
    <mergeCell ref="BZ74:CB74"/>
    <mergeCell ref="CC74:CE74"/>
    <mergeCell ref="CF74:CH74"/>
    <mergeCell ref="CI74:CJ74"/>
    <mergeCell ref="CA75:CB75"/>
    <mergeCell ref="CD75:CE75"/>
    <mergeCell ref="CG75:CH75"/>
    <mergeCell ref="F77:Q79"/>
    <mergeCell ref="BN77:BY79"/>
    <mergeCell ref="BH74:BJ74"/>
    <mergeCell ref="BK74:BL74"/>
    <mergeCell ref="BC75:BD75"/>
    <mergeCell ref="BF75:BG75"/>
    <mergeCell ref="BI75:BJ75"/>
    <mergeCell ref="BN74:BP74"/>
    <mergeCell ref="BQ74:BS74"/>
    <mergeCell ref="BT74:BV74"/>
    <mergeCell ref="BW74:BX74"/>
    <mergeCell ref="BO75:BP75"/>
    <mergeCell ref="BR75:BS75"/>
    <mergeCell ref="BU75:BV75"/>
    <mergeCell ref="AP74:AR74"/>
    <mergeCell ref="AS74:AU74"/>
    <mergeCell ref="AV74:AX74"/>
    <mergeCell ref="AY74:AZ74"/>
    <mergeCell ref="AQ75:AR75"/>
    <mergeCell ref="AT75:AU75"/>
    <mergeCell ref="AW75:AX75"/>
    <mergeCell ref="BB74:BD74"/>
    <mergeCell ref="BE74:BG74"/>
    <mergeCell ref="BN80:BY82"/>
    <mergeCell ref="BZ77:CK79"/>
    <mergeCell ref="BZ80:CK82"/>
    <mergeCell ref="CL77:CW79"/>
    <mergeCell ref="CL80:CW82"/>
    <mergeCell ref="CX77:DI79"/>
    <mergeCell ref="CX80:DI82"/>
    <mergeCell ref="BN83:BY85"/>
    <mergeCell ref="CX83:DI85"/>
    <mergeCell ref="CL83:CW85"/>
    <mergeCell ref="BZ83:CK85"/>
    <mergeCell ref="F80:Q82"/>
    <mergeCell ref="D77:E82"/>
    <mergeCell ref="D83:Q85"/>
    <mergeCell ref="AP77:BA79"/>
    <mergeCell ref="AP80:BA82"/>
    <mergeCell ref="BB77:BM79"/>
    <mergeCell ref="BB80:BM82"/>
    <mergeCell ref="AP83:BA85"/>
    <mergeCell ref="BB83:BM85"/>
  </mergeCells>
  <phoneticPr fontId="1"/>
  <printOptions horizontalCentered="1"/>
  <pageMargins left="0.2" right="0.2" top="0.28999999999999998" bottom="0.35" header="0.31496062992125984" footer="0.31496062992125984"/>
  <pageSetup paperSize="8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月次損益(発生)</vt:lpstr>
      <vt:lpstr>月次損益部門内訳(発生)</vt:lpstr>
      <vt:lpstr>'月次損益(発生)'!Print_Area</vt:lpstr>
      <vt:lpstr>'月次損益部門内訳(発生)'!Print_Area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kobama</dc:creator>
  <cp:lastModifiedBy>Administrator</cp:lastModifiedBy>
  <cp:lastPrinted>2016-05-12T03:57:42Z</cp:lastPrinted>
  <dcterms:created xsi:type="dcterms:W3CDTF">2016-04-28T23:54:38Z</dcterms:created>
  <dcterms:modified xsi:type="dcterms:W3CDTF">2016-05-16T07:47:30Z</dcterms:modified>
</cp:coreProperties>
</file>